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20" windowWidth="21120" windowHeight="13020" activeTab="2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  <sheet name="cuadro 1.6" sheetId="6" r:id="rId6"/>
  </sheets>
  <definedNames/>
  <calcPr fullCalcOnLoad="1"/>
</workbook>
</file>

<file path=xl/sharedStrings.xml><?xml version="1.0" encoding="utf-8"?>
<sst xmlns="http://schemas.openxmlformats.org/spreadsheetml/2006/main" count="135" uniqueCount="73">
  <si>
    <t>Jurisdicción</t>
  </si>
  <si>
    <t>Total país</t>
  </si>
  <si>
    <t>Ciudad de Buenos Aires</t>
  </si>
  <si>
    <t>Sector público no financiero (moneda nacional)</t>
  </si>
  <si>
    <t>Sector privado no financiero (moneda nacional)</t>
  </si>
  <si>
    <t>Sector público y privado (moneda extranjera)</t>
  </si>
  <si>
    <t>I Trimestre</t>
  </si>
  <si>
    <t>Casas centrales</t>
  </si>
  <si>
    <t>Sucursales</t>
  </si>
  <si>
    <t>Cajeros automáticos</t>
  </si>
  <si>
    <t>Período</t>
  </si>
  <si>
    <t>Préstamos</t>
  </si>
  <si>
    <t>Depósitos</t>
  </si>
  <si>
    <t>Total (millones de pesos)</t>
  </si>
  <si>
    <t>Participación relativa sobre el total país (%)</t>
  </si>
  <si>
    <t>Participación relativa sobre la Ciudad de Buenos Aires (%)</t>
  </si>
  <si>
    <t>Enero</t>
  </si>
  <si>
    <t>Total</t>
  </si>
  <si>
    <t>Sector público no financiero</t>
  </si>
  <si>
    <t>Sector  financiero</t>
  </si>
  <si>
    <t>Adelantos</t>
  </si>
  <si>
    <t>Hipotecarios</t>
  </si>
  <si>
    <t>Prendarios</t>
  </si>
  <si>
    <t>Personales</t>
  </si>
  <si>
    <t xml:space="preserve">Otros </t>
  </si>
  <si>
    <t>Previsiones</t>
  </si>
  <si>
    <t>Cuentas corrientes</t>
  </si>
  <si>
    <t>Caja de ahorros</t>
  </si>
  <si>
    <t>Plazo fijo e inversiones a plazo</t>
  </si>
  <si>
    <t>Sector privado no financiero y residentes en el exterior</t>
  </si>
  <si>
    <t>Documentos a sola firma descontados y comprados</t>
  </si>
  <si>
    <t>Intereses y diferencia de cotizaciones a cobrar</t>
  </si>
  <si>
    <t xml:space="preserve">Intereses y diferencia de cotizaciones devengadas a pagar </t>
  </si>
  <si>
    <t>Febrero</t>
  </si>
  <si>
    <t xml:space="preserve">Febrero </t>
  </si>
  <si>
    <t>Marzo</t>
  </si>
  <si>
    <t xml:space="preserve"> Jurisdicción y Sector</t>
  </si>
  <si>
    <t>Total país (millones de pesos)</t>
  </si>
  <si>
    <t>Ciudad de Buenos Aires (millones de pesos)</t>
  </si>
  <si>
    <t>Participación relativa de la Ciudad de Buenos Aires/Total  país</t>
  </si>
  <si>
    <t>Jurisdicción y Sector</t>
  </si>
  <si>
    <t>Abril</t>
  </si>
  <si>
    <t>Mayo</t>
  </si>
  <si>
    <t>II Trimestre</t>
  </si>
  <si>
    <t>Junio</t>
  </si>
  <si>
    <t>Julio</t>
  </si>
  <si>
    <t>III Trimestre</t>
  </si>
  <si>
    <t>Agosto</t>
  </si>
  <si>
    <t>Septiembre</t>
  </si>
  <si>
    <t>Octubre</t>
  </si>
  <si>
    <t>Noviembre</t>
  </si>
  <si>
    <t>IV Trimestre</t>
  </si>
  <si>
    <t>IV trimestre</t>
  </si>
  <si>
    <t>Participación relativa de la Ciudad de Buenos Aires/Total país</t>
  </si>
  <si>
    <r>
      <t>Préstamos</t>
    </r>
    <r>
      <rPr>
        <b/>
        <vertAlign val="superscript"/>
        <sz val="10"/>
        <color indexed="22"/>
        <rFont val="Tahoma"/>
        <family val="0"/>
      </rPr>
      <t>1</t>
    </r>
  </si>
  <si>
    <t xml:space="preserve"> I Trimestre</t>
  </si>
  <si>
    <r>
      <t>1</t>
    </r>
    <r>
      <rPr>
        <sz val="8"/>
        <color indexed="63"/>
        <rFont val="Tahoma"/>
        <family val="2"/>
      </rPr>
      <t>Los saldos en moneda extranjera informados por cada entidad financiera, expresados en dólares estadounidenses, se convierten a pesos utilizando el tipo de cambio de referencia, que al cierre del mes de diciembre fue de 3,98 Pesos por dólar estadounidense.</t>
    </r>
  </si>
  <si>
    <r>
      <t>Fuente</t>
    </r>
    <r>
      <rPr>
        <sz val="8"/>
        <color indexed="63"/>
        <rFont val="Tahoma"/>
        <family val="2"/>
      </rPr>
      <t>: Dirección General de Estadistica y Censos (Ministerio de Hacienda GCBA)  sobre la base de datos del Banco Central de la República Argentina, Boletín estadístico.</t>
    </r>
  </si>
  <si>
    <r>
      <t>Depósitos</t>
    </r>
    <r>
      <rPr>
        <b/>
        <vertAlign val="superscript"/>
        <sz val="10"/>
        <color indexed="22"/>
        <rFont val="Tahoma"/>
        <family val="0"/>
      </rPr>
      <t>1</t>
    </r>
  </si>
  <si>
    <r>
      <t>Fuente</t>
    </r>
    <r>
      <rPr>
        <sz val="8"/>
        <color indexed="63"/>
        <rFont val="Tahoma"/>
        <family val="2"/>
      </rPr>
      <t xml:space="preserve">: Banco Central de la República Argentina. Gerencia de Autorización de Entidades Financieras e Información de Entidades Financieras. </t>
    </r>
  </si>
  <si>
    <r>
      <t>Fuente:</t>
    </r>
    <r>
      <rPr>
        <sz val="8"/>
        <color indexed="63"/>
        <rFont val="Tahoma"/>
        <family val="2"/>
      </rPr>
      <t xml:space="preserve"> Gerencia de Contabilidad del Banco de la Ciudad de Buenos Aires, "Estadísticas Bancarias" de ADEBA. Banco Central de la República Argentina, Información de Entidades Financieras.</t>
    </r>
  </si>
  <si>
    <r>
      <t>Destino</t>
    </r>
    <r>
      <rPr>
        <b/>
        <vertAlign val="superscript"/>
        <sz val="10"/>
        <color indexed="22"/>
        <rFont val="Tahoma"/>
        <family val="0"/>
      </rPr>
      <t>1</t>
    </r>
  </si>
  <si>
    <r>
      <t>1</t>
    </r>
    <r>
      <rPr>
        <sz val="8"/>
        <color indexed="63"/>
        <rFont val="Tahoma"/>
        <family val="2"/>
      </rPr>
      <t>Según evolución de los estados contables.</t>
    </r>
  </si>
  <si>
    <r>
      <t>Fuente:</t>
    </r>
    <r>
      <rPr>
        <sz val="8"/>
        <color indexed="63"/>
        <rFont val="Tahoma"/>
        <family val="2"/>
      </rPr>
      <t xml:space="preserve"> Banco Central de la República Argentina. Información de Entidades Financieras. </t>
    </r>
  </si>
  <si>
    <r>
      <t>Origen</t>
    </r>
    <r>
      <rPr>
        <b/>
        <vertAlign val="superscript"/>
        <sz val="10"/>
        <color indexed="22"/>
        <rFont val="Tahoma"/>
        <family val="0"/>
      </rPr>
      <t>1</t>
    </r>
  </si>
  <si>
    <r>
      <t xml:space="preserve">Fuente: </t>
    </r>
    <r>
      <rPr>
        <sz val="8"/>
        <color indexed="63"/>
        <rFont val="Tahoma"/>
        <family val="2"/>
      </rPr>
      <t>Banco Central de la República Argentina</t>
    </r>
    <r>
      <rPr>
        <b/>
        <sz val="8"/>
        <color indexed="63"/>
        <rFont val="Tahoma"/>
        <family val="0"/>
      </rPr>
      <t>.</t>
    </r>
    <r>
      <rPr>
        <sz val="8"/>
        <color indexed="63"/>
        <rFont val="Tahoma"/>
        <family val="2"/>
      </rPr>
      <t xml:space="preserve"> Información de Entidades Financieras.</t>
    </r>
  </si>
  <si>
    <r>
      <t xml:space="preserve">Ubicación en el </t>
    </r>
    <r>
      <rPr>
        <b/>
        <i/>
        <sz val="10"/>
        <color indexed="22"/>
        <rFont val="Tahoma"/>
        <family val="0"/>
      </rPr>
      <t>ranking</t>
    </r>
  </si>
  <si>
    <r>
      <rPr>
        <b/>
        <sz val="11"/>
        <color indexed="63"/>
        <rFont val="Tahoma"/>
        <family val="0"/>
      </rPr>
      <t>Cuador 1</t>
    </r>
    <r>
      <rPr>
        <sz val="11"/>
        <color indexed="63"/>
        <rFont val="Tahoma"/>
        <family val="2"/>
      </rPr>
      <t xml:space="preserve"> Préstamos por jurisdicción y sector y participación relativa de la Ciudad en el total del país. Total país y Ciudad de Buenos Aires. Año 2010</t>
    </r>
  </si>
  <si>
    <r>
      <rPr>
        <b/>
        <sz val="11"/>
        <color indexed="63"/>
        <rFont val="Tahoma"/>
        <family val="0"/>
      </rPr>
      <t>Cuador 2</t>
    </r>
    <r>
      <rPr>
        <sz val="11"/>
        <color indexed="63"/>
        <rFont val="Tahoma"/>
        <family val="2"/>
      </rPr>
      <t xml:space="preserve"> Depósitos por jurisdicción y sector y participación relativa de la Ciudad en el total del país. Total país y Ciudad de Buenos Aires. Año 2010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</si>
  <si>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Casas centrales, sucursales y cajeros automáticos de entidades financieras por jurisdicción y participación relativa de la Ciudad en el total del país. Total país y Ciudad de Buenos Aires. Año 2010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</si>
  <si>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Préstamos y depósitos del Banco de la Ciudad de Buenos Aires, participación relativa sobre el total del país y sobre el total de la Ciudad y ubicación en el </t>
    </r>
    <r>
      <rPr>
        <i/>
        <sz val="11"/>
        <color indexed="63"/>
        <rFont val="Tahoma"/>
        <family val="0"/>
      </rPr>
      <t>ranking.</t>
    </r>
    <r>
      <rPr>
        <sz val="11"/>
        <color indexed="63"/>
        <rFont val="Tahoma"/>
        <family val="2"/>
      </rPr>
      <t xml:space="preserve"> Año 2010</t>
    </r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</si>
  <si>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Préstamos otorgados por el Banco de la Ciudad de Buenos Aires por destino (millones de pesos). Año 2010</t>
    </r>
  </si>
  <si>
    <r>
      <rPr>
        <b/>
        <sz val="11"/>
        <color indexed="63"/>
        <rFont val="Tahoma"/>
        <family val="0"/>
      </rPr>
      <t>Cuadro 6</t>
    </r>
    <r>
      <rPr>
        <sz val="11"/>
        <color indexed="63"/>
        <rFont val="Tahoma"/>
        <family val="2"/>
      </rPr>
      <t xml:space="preserve"> Depósitos efectuados en el Banco de la Ciudad de Buenos Aires por origen (millones de pesos). Año 2010</t>
    </r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</si>
</sst>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 * #,##0_ ;_ * \-#,##0_ ;_ * &quot;-&quot;??_ ;_ @_ "/>
    <numFmt numFmtId="178" formatCode="_ * #,##0.0_ ;_ * \-#,##0.0_ ;_ * &quot;-&quot;??_ ;_ @_ "/>
    <numFmt numFmtId="179" formatCode="#,##0.0"/>
    <numFmt numFmtId="180" formatCode="dd\-mm\-yy"/>
    <numFmt numFmtId="181" formatCode="0.000"/>
    <numFmt numFmtId="182" formatCode="0.0000"/>
    <numFmt numFmtId="183" formatCode="_ * #,##0.00_ ;_ * \-#,##0.00_ ;_ * &quot;-&quot;??_ ;_ @_ "/>
    <numFmt numFmtId="184" formatCode="_-* #,##0.0_-;\-* #,##0.0_-;_-* &quot;-&quot;??_-;_-@_-"/>
    <numFmt numFmtId="185" formatCode="#,##0.000"/>
    <numFmt numFmtId="186" formatCode="_-* #,##0.00\ [$€]_-;\-* #,##0.00\ [$€]_-;_-* &quot;-&quot;??\ [$€]_-;_-@_-"/>
    <numFmt numFmtId="187" formatCode="_-&quot;$&quot;* #,##0.00_-;\-&quot;$&quot;* #,##0.00_-;_-&quot;$&quot;* &quot;-&quot;??_-;_-@_-"/>
    <numFmt numFmtId="188" formatCode="_-&quot;$&quot;* #,##0_-;\-&quot;$&quot;* #,##0_-;_-&quot;$&quot;* &quot;-&quot;_-;_-@_-"/>
  </numFmts>
  <fonts count="6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b/>
      <vertAlign val="superscript"/>
      <sz val="10"/>
      <color indexed="22"/>
      <name val="Tahoma"/>
      <family val="0"/>
    </font>
    <font>
      <b/>
      <sz val="8"/>
      <color indexed="63"/>
      <name val="Tahoma"/>
      <family val="0"/>
    </font>
    <font>
      <i/>
      <sz val="11"/>
      <color indexed="63"/>
      <name val="Tahoma"/>
      <family val="0"/>
    </font>
    <font>
      <b/>
      <i/>
      <sz val="10"/>
      <color indexed="22"/>
      <name val="Tahoma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sz val="10"/>
      <color indexed="63"/>
      <name val="Tahoma"/>
      <family val="0"/>
    </font>
    <font>
      <vertAlign val="superscript"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sz val="10"/>
      <color rgb="FF3C4356"/>
      <name val="Tahoma"/>
      <family val="0"/>
    </font>
    <font>
      <vertAlign val="superscript"/>
      <sz val="8"/>
      <color rgb="FF3C4356"/>
      <name val="Tahoma"/>
      <family val="0"/>
    </font>
    <font>
      <b/>
      <sz val="8"/>
      <color rgb="FF3C4356"/>
      <name val="Tahom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32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Font="0" applyFill="0" applyAlignment="0" applyProtection="0"/>
    <xf numFmtId="0" fontId="44" fillId="20" borderId="2" applyNumberFormat="0" applyFont="0" applyFill="0" applyAlignment="0" applyProtection="0"/>
    <xf numFmtId="0" fontId="44" fillId="20" borderId="3" applyNumberFormat="0" applyFont="0" applyFill="0" applyAlignment="0" applyProtection="0"/>
    <xf numFmtId="4" fontId="1" fillId="0" borderId="4">
      <alignment horizontal="center" vertical="center" wrapText="1"/>
      <protection/>
    </xf>
    <xf numFmtId="0" fontId="45" fillId="21" borderId="0">
      <alignment horizontal="center" vertical="center" wrapText="1"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7" applyNumberFormat="0" applyFill="0" applyAlignment="0" applyProtection="0"/>
    <xf numFmtId="0" fontId="49" fillId="24" borderId="8" applyNumberFormat="0" applyFont="0" applyBorder="0" applyAlignment="0" applyProtection="0"/>
    <xf numFmtId="0" fontId="45" fillId="25" borderId="2" applyNumberFormat="0" applyFont="0" applyBorder="0" applyAlignment="0" applyProtection="0"/>
    <xf numFmtId="0" fontId="50" fillId="26" borderId="9" applyNumberFormat="0" applyFont="0" applyBorder="0" applyAlignment="0" applyProtection="0"/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0" fontId="51" fillId="27" borderId="0" applyNumberFormat="0" applyBorder="0" applyAlignment="0" applyProtection="0"/>
    <xf numFmtId="174" fontId="2" fillId="0" borderId="0" applyBorder="0">
      <alignment horizontal="center"/>
      <protection/>
    </xf>
    <xf numFmtId="175" fontId="2" fillId="0" borderId="0" applyNumberFormat="0">
      <alignment horizontal="right"/>
      <protection/>
    </xf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1" fillId="0" borderId="4" applyNumberFormat="0" applyAlignment="0">
      <protection/>
    </xf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5" applyNumberFormat="0" applyAlignment="0" applyProtection="0"/>
    <xf numFmtId="18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76" fontId="3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3" fontId="2" fillId="0" borderId="13" applyNumberFormat="0" applyFont="0" applyFill="0" applyAlignment="0" applyProtection="0"/>
    <xf numFmtId="4" fontId="6" fillId="0" borderId="13" applyNumberFormat="0" applyFont="0" applyAlignment="0">
      <protection/>
    </xf>
    <xf numFmtId="0" fontId="7" fillId="0" borderId="0">
      <alignment/>
      <protection/>
    </xf>
    <xf numFmtId="0" fontId="49" fillId="24" borderId="8" applyBorder="0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36" borderId="0" applyNumberFormat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9" fillId="22" borderId="15" applyNumberFormat="0" applyAlignment="0" applyProtection="0"/>
    <xf numFmtId="0" fontId="44" fillId="38" borderId="16">
      <alignment horizontal="left" vertical="center" wrapText="1" indent="1"/>
      <protection/>
    </xf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3" fontId="11" fillId="0" borderId="0">
      <alignment horizontal="center" vertical="top"/>
      <protection/>
    </xf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79" fontId="11" fillId="0" borderId="0" xfId="0" applyNumberFormat="1" applyFont="1" applyBorder="1" applyAlignment="1">
      <alignment horizontal="right" wrapText="1"/>
    </xf>
    <xf numFmtId="179" fontId="11" fillId="0" borderId="0" xfId="0" applyNumberFormat="1" applyFont="1" applyAlignment="1">
      <alignment/>
    </xf>
    <xf numFmtId="174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5" fillId="39" borderId="0" xfId="38" applyFill="1">
      <alignment horizontal="center" vertical="center" wrapText="1"/>
      <protection/>
    </xf>
    <xf numFmtId="0" fontId="50" fillId="26" borderId="1" xfId="44" applyFont="1" applyBorder="1" applyAlignment="1">
      <alignment horizontal="left" vertical="center" indent="1"/>
    </xf>
    <xf numFmtId="179" fontId="50" fillId="26" borderId="1" xfId="44" applyNumberFormat="1" applyFont="1" applyBorder="1" applyAlignment="1">
      <alignment horizontal="right" vertical="center" indent="2"/>
    </xf>
    <xf numFmtId="0" fontId="62" fillId="38" borderId="1" xfId="34" applyFont="1" applyFill="1" applyAlignment="1">
      <alignment horizontal="left" vertical="center" indent="1"/>
    </xf>
    <xf numFmtId="179" fontId="62" fillId="38" borderId="1" xfId="34" applyNumberFormat="1" applyFont="1" applyFill="1" applyAlignment="1">
      <alignment horizontal="right" vertical="center" indent="2"/>
    </xf>
    <xf numFmtId="0" fontId="50" fillId="26" borderId="1" xfId="44" applyFont="1" applyBorder="1" applyAlignment="1">
      <alignment horizontal="left" vertical="center" wrapText="1" indent="1"/>
    </xf>
    <xf numFmtId="174" fontId="50" fillId="26" borderId="1" xfId="44" applyNumberFormat="1" applyFont="1" applyBorder="1" applyAlignment="1">
      <alignment horizontal="right" vertical="center" indent="2"/>
    </xf>
    <xf numFmtId="174" fontId="62" fillId="38" borderId="1" xfId="34" applyNumberFormat="1" applyFont="1" applyFill="1" applyAlignment="1">
      <alignment horizontal="right" vertical="center" indent="2"/>
    </xf>
    <xf numFmtId="0" fontId="62" fillId="38" borderId="3" xfId="36" applyFont="1" applyFill="1" applyAlignment="1">
      <alignment horizontal="left" vertical="center" indent="1"/>
    </xf>
    <xf numFmtId="174" fontId="62" fillId="38" borderId="3" xfId="36" applyNumberFormat="1" applyFont="1" applyFill="1" applyAlignment="1">
      <alignment horizontal="right" vertical="center" indent="2"/>
    </xf>
    <xf numFmtId="179" fontId="62" fillId="38" borderId="1" xfId="34" applyNumberFormat="1" applyFont="1" applyFill="1" applyAlignment="1">
      <alignment horizontal="right" vertical="center" indent="1"/>
    </xf>
    <xf numFmtId="174" fontId="62" fillId="38" borderId="1" xfId="34" applyNumberFormat="1" applyFont="1" applyFill="1" applyAlignment="1">
      <alignment horizontal="right" vertical="center" indent="1"/>
    </xf>
    <xf numFmtId="0" fontId="10" fillId="0" borderId="0" xfId="0" applyFont="1" applyAlignment="1">
      <alignment horizontal="left" indent="1"/>
    </xf>
    <xf numFmtId="3" fontId="62" fillId="26" borderId="1" xfId="44" applyNumberFormat="1" applyFont="1" applyBorder="1" applyAlignment="1">
      <alignment horizontal="left" vertical="center"/>
    </xf>
    <xf numFmtId="0" fontId="63" fillId="26" borderId="1" xfId="44" applyFont="1" applyBorder="1" applyAlignment="1">
      <alignment horizontal="left" vertical="center"/>
    </xf>
    <xf numFmtId="0" fontId="62" fillId="38" borderId="1" xfId="34" applyFont="1" applyFill="1" applyAlignment="1">
      <alignment horizontal="right" vertical="center" indent="1"/>
    </xf>
    <xf numFmtId="0" fontId="62" fillId="38" borderId="1" xfId="34" applyFont="1" applyFill="1" applyAlignment="1">
      <alignment horizontal="left" vertical="center" indent="2"/>
    </xf>
    <xf numFmtId="3" fontId="62" fillId="38" borderId="1" xfId="34" applyNumberFormat="1" applyFont="1" applyFill="1" applyAlignment="1">
      <alignment horizontal="right" vertical="center" indent="2"/>
    </xf>
    <xf numFmtId="0" fontId="62" fillId="38" borderId="1" xfId="34" applyFont="1" applyFill="1" applyAlignment="1">
      <alignment horizontal="right" vertical="center" indent="2"/>
    </xf>
    <xf numFmtId="174" fontId="62" fillId="38" borderId="3" xfId="36" applyNumberFormat="1" applyFont="1" applyFill="1" applyAlignment="1">
      <alignment horizontal="right" vertical="center" indent="1"/>
    </xf>
    <xf numFmtId="0" fontId="62" fillId="38" borderId="1" xfId="34" applyFont="1" applyFill="1" applyAlignment="1">
      <alignment horizontal="left" vertical="center" wrapText="1" indent="1"/>
    </xf>
    <xf numFmtId="0" fontId="62" fillId="38" borderId="1" xfId="34" applyFont="1" applyFill="1" applyAlignment="1">
      <alignment horizontal="center" vertical="center" wrapText="1"/>
    </xf>
    <xf numFmtId="0" fontId="62" fillId="38" borderId="3" xfId="36" applyFont="1" applyFill="1" applyAlignment="1">
      <alignment horizontal="left" vertical="center" wrapText="1" indent="1"/>
    </xf>
    <xf numFmtId="0" fontId="62" fillId="38" borderId="3" xfId="36" applyFont="1" applyFill="1" applyAlignment="1">
      <alignment horizontal="center" vertical="center" wrapText="1"/>
    </xf>
    <xf numFmtId="174" fontId="62" fillId="38" borderId="1" xfId="34" applyNumberFormat="1" applyFont="1" applyFill="1" applyAlignment="1">
      <alignment horizontal="left" vertical="center" wrapText="1" indent="2"/>
    </xf>
    <xf numFmtId="174" fontId="62" fillId="38" borderId="3" xfId="36" applyNumberFormat="1" applyFont="1" applyFill="1" applyAlignment="1">
      <alignment horizontal="left" vertical="center" wrapText="1" indent="2"/>
    </xf>
    <xf numFmtId="174" fontId="62" fillId="38" borderId="1" xfId="34" applyNumberFormat="1" applyFont="1" applyFill="1" applyAlignment="1">
      <alignment horizontal="left" vertical="center" wrapText="1" indent="3"/>
    </xf>
    <xf numFmtId="174" fontId="62" fillId="38" borderId="3" xfId="36" applyNumberFormat="1" applyFont="1" applyFill="1" applyAlignment="1">
      <alignment horizontal="left" vertical="center" wrapText="1" indent="3"/>
    </xf>
    <xf numFmtId="179" fontId="50" fillId="26" borderId="1" xfId="44" applyNumberFormat="1" applyFont="1" applyBorder="1" applyAlignment="1">
      <alignment horizontal="left" vertical="center" wrapText="1" indent="1"/>
    </xf>
    <xf numFmtId="179" fontId="50" fillId="26" borderId="3" xfId="44" applyNumberFormat="1" applyFont="1" applyBorder="1" applyAlignment="1">
      <alignment horizontal="left" vertical="center" wrapText="1" indent="1"/>
    </xf>
    <xf numFmtId="0" fontId="45" fillId="40" borderId="0" xfId="38" applyFill="1" applyAlignment="1">
      <alignment horizontal="left" vertical="center" wrapText="1" indent="1"/>
      <protection/>
    </xf>
    <xf numFmtId="181" fontId="62" fillId="38" borderId="1" xfId="34" applyNumberFormat="1" applyFont="1" applyFill="1" applyAlignment="1">
      <alignment horizontal="left" vertical="center" indent="1"/>
    </xf>
    <xf numFmtId="181" fontId="62" fillId="38" borderId="1" xfId="34" applyNumberFormat="1" applyFont="1" applyFill="1" applyAlignment="1">
      <alignment horizontal="left" vertical="center" indent="2"/>
    </xf>
    <xf numFmtId="181" fontId="62" fillId="38" borderId="3" xfId="36" applyNumberFormat="1" applyFont="1" applyFill="1" applyAlignment="1">
      <alignment horizontal="left" vertical="center" indent="1"/>
    </xf>
    <xf numFmtId="179" fontId="62" fillId="38" borderId="3" xfId="36" applyNumberFormat="1" applyFont="1" applyFill="1" applyAlignment="1">
      <alignment horizontal="right" vertical="center" indent="1"/>
    </xf>
    <xf numFmtId="0" fontId="62" fillId="38" borderId="3" xfId="36" applyFont="1" applyFill="1" applyAlignment="1">
      <alignment horizontal="right" vertical="center" indent="1"/>
    </xf>
    <xf numFmtId="0" fontId="62" fillId="38" borderId="3" xfId="36" applyFont="1" applyFill="1" applyAlignment="1">
      <alignment horizontal="left" vertical="center" indent="2"/>
    </xf>
    <xf numFmtId="179" fontId="62" fillId="38" borderId="3" xfId="36" applyNumberFormat="1" applyFont="1" applyFill="1" applyAlignment="1">
      <alignment horizontal="right" vertical="center" indent="2"/>
    </xf>
    <xf numFmtId="0" fontId="62" fillId="38" borderId="3" xfId="36" applyFont="1" applyFill="1" applyAlignment="1">
      <alignment horizontal="right" vertical="center" indent="2"/>
    </xf>
    <xf numFmtId="181" fontId="62" fillId="38" borderId="1" xfId="34" applyNumberFormat="1" applyFont="1" applyFill="1" applyAlignment="1">
      <alignment horizontal="left" vertical="center" wrapText="1" indent="1"/>
    </xf>
    <xf numFmtId="179" fontId="50" fillId="26" borderId="1" xfId="44" applyNumberFormat="1" applyFont="1" applyBorder="1" applyAlignment="1">
      <alignment horizontal="right" vertical="center" indent="1"/>
    </xf>
    <xf numFmtId="174" fontId="50" fillId="26" borderId="1" xfId="44" applyNumberFormat="1" applyFont="1" applyBorder="1" applyAlignment="1">
      <alignment horizontal="right" vertical="center" indent="1"/>
    </xf>
    <xf numFmtId="0" fontId="45" fillId="41" borderId="0" xfId="38" applyFill="1" applyAlignment="1">
      <alignment horizontal="left" vertical="center" wrapText="1" indent="1"/>
      <protection/>
    </xf>
    <xf numFmtId="0" fontId="45" fillId="42" borderId="0" xfId="38" applyFill="1">
      <alignment horizontal="center" vertical="center" wrapText="1"/>
      <protection/>
    </xf>
    <xf numFmtId="0" fontId="44" fillId="38" borderId="2" xfId="35" applyFill="1" applyAlignment="1">
      <alignment horizontal="left" vertical="center" wrapText="1" indent="1"/>
    </xf>
    <xf numFmtId="0" fontId="64" fillId="38" borderId="18" xfId="34" applyFont="1" applyFill="1" applyBorder="1" applyAlignment="1">
      <alignment horizontal="left" wrapText="1" indent="1"/>
    </xf>
    <xf numFmtId="0" fontId="63" fillId="38" borderId="19" xfId="34" applyFont="1" applyFill="1" applyBorder="1" applyAlignment="1">
      <alignment horizontal="left" wrapText="1" indent="1"/>
    </xf>
    <xf numFmtId="0" fontId="63" fillId="38" borderId="20" xfId="34" applyFont="1" applyFill="1" applyBorder="1" applyAlignment="1">
      <alignment horizontal="left" wrapText="1" indent="1"/>
    </xf>
    <xf numFmtId="0" fontId="63" fillId="38" borderId="21" xfId="34" applyFont="1" applyFill="1" applyBorder="1" applyAlignment="1">
      <alignment horizontal="left" wrapText="1" indent="1"/>
    </xf>
    <xf numFmtId="0" fontId="63" fillId="38" borderId="0" xfId="34" applyFont="1" applyFill="1" applyBorder="1" applyAlignment="1">
      <alignment horizontal="left" wrapText="1" indent="1"/>
    </xf>
    <xf numFmtId="0" fontId="63" fillId="38" borderId="22" xfId="34" applyFont="1" applyFill="1" applyBorder="1" applyAlignment="1">
      <alignment horizontal="left" wrapText="1" indent="1"/>
    </xf>
    <xf numFmtId="0" fontId="65" fillId="38" borderId="1" xfId="34" applyFont="1" applyFill="1" applyBorder="1" applyAlignment="1">
      <alignment horizontal="left" vertical="top" wrapText="1" indent="1"/>
    </xf>
    <xf numFmtId="0" fontId="63" fillId="38" borderId="1" xfId="34" applyFont="1" applyFill="1" applyBorder="1" applyAlignment="1">
      <alignment horizontal="left" vertical="top" wrapText="1" indent="1"/>
    </xf>
    <xf numFmtId="0" fontId="65" fillId="38" borderId="21" xfId="34" applyFont="1" applyFill="1" applyBorder="1" applyAlignment="1">
      <alignment horizontal="left" vertical="top" wrapText="1" indent="1"/>
    </xf>
    <xf numFmtId="0" fontId="49" fillId="38" borderId="0" xfId="34" applyFont="1" applyFill="1" applyBorder="1" applyAlignment="1">
      <alignment vertical="top" wrapText="1"/>
    </xf>
    <xf numFmtId="0" fontId="63" fillId="38" borderId="0" xfId="34" applyFont="1" applyFill="1" applyBorder="1" applyAlignment="1">
      <alignment vertical="top" wrapText="1"/>
    </xf>
    <xf numFmtId="0" fontId="63" fillId="38" borderId="22" xfId="34" applyFont="1" applyFill="1" applyBorder="1" applyAlignment="1">
      <alignment vertical="top" wrapText="1"/>
    </xf>
    <xf numFmtId="0" fontId="49" fillId="38" borderId="23" xfId="34" applyFont="1" applyFill="1" applyBorder="1" applyAlignment="1">
      <alignment horizontal="left" vertical="top" wrapText="1" indent="1"/>
    </xf>
    <xf numFmtId="0" fontId="49" fillId="38" borderId="24" xfId="34" applyFont="1" applyFill="1" applyBorder="1" applyAlignment="1">
      <alignment vertical="top" wrapText="1"/>
    </xf>
    <xf numFmtId="0" fontId="63" fillId="38" borderId="24" xfId="34" applyFont="1" applyFill="1" applyBorder="1" applyAlignment="1">
      <alignment vertical="top" wrapText="1"/>
    </xf>
    <xf numFmtId="0" fontId="63" fillId="38" borderId="25" xfId="34" applyFont="1" applyFill="1" applyBorder="1" applyAlignment="1">
      <alignment vertical="top" wrapText="1"/>
    </xf>
    <xf numFmtId="0" fontId="64" fillId="38" borderId="26" xfId="34" applyFont="1" applyFill="1" applyBorder="1" applyAlignment="1">
      <alignment horizontal="left" vertical="center" wrapText="1" indent="1"/>
    </xf>
    <xf numFmtId="0" fontId="49" fillId="38" borderId="27" xfId="34" applyFont="1" applyFill="1" applyBorder="1" applyAlignment="1">
      <alignment vertical="center" wrapText="1"/>
    </xf>
    <xf numFmtId="0" fontId="63" fillId="38" borderId="27" xfId="34" applyFont="1" applyFill="1" applyBorder="1" applyAlignment="1">
      <alignment vertical="center" wrapText="1"/>
    </xf>
    <xf numFmtId="0" fontId="63" fillId="38" borderId="28" xfId="34" applyFont="1" applyFill="1" applyBorder="1" applyAlignment="1">
      <alignment vertical="center" wrapText="1"/>
    </xf>
    <xf numFmtId="0" fontId="49" fillId="38" borderId="21" xfId="34" applyFont="1" applyFill="1" applyBorder="1" applyAlignment="1">
      <alignment horizontal="left" vertical="center" wrapText="1" indent="1"/>
    </xf>
    <xf numFmtId="0" fontId="49" fillId="38" borderId="0" xfId="34" applyFont="1" applyFill="1" applyBorder="1" applyAlignment="1">
      <alignment vertical="center" wrapText="1"/>
    </xf>
    <xf numFmtId="0" fontId="63" fillId="38" borderId="0" xfId="34" applyFont="1" applyFill="1" applyBorder="1" applyAlignment="1">
      <alignment vertical="center" wrapText="1"/>
    </xf>
    <xf numFmtId="0" fontId="63" fillId="38" borderId="22" xfId="34" applyFont="1" applyFill="1" applyBorder="1" applyAlignment="1">
      <alignment vertical="center" wrapText="1"/>
    </xf>
    <xf numFmtId="0" fontId="65" fillId="38" borderId="18" xfId="34" applyFont="1" applyFill="1" applyBorder="1" applyAlignment="1">
      <alignment horizontal="left" vertical="center" wrapText="1" indent="1"/>
    </xf>
    <xf numFmtId="0" fontId="63" fillId="38" borderId="19" xfId="34" applyFont="1" applyFill="1" applyBorder="1" applyAlignment="1">
      <alignment horizontal="left" vertical="center" wrapText="1" indent="1"/>
    </xf>
    <xf numFmtId="0" fontId="63" fillId="38" borderId="20" xfId="34" applyFont="1" applyFill="1" applyBorder="1" applyAlignment="1">
      <alignment horizontal="left" vertical="center" wrapText="1" indent="1"/>
    </xf>
    <xf numFmtId="0" fontId="63" fillId="38" borderId="23" xfId="34" applyFont="1" applyFill="1" applyBorder="1" applyAlignment="1">
      <alignment horizontal="left" vertical="center" wrapText="1" indent="1"/>
    </xf>
    <xf numFmtId="0" fontId="63" fillId="38" borderId="24" xfId="34" applyFont="1" applyFill="1" applyBorder="1" applyAlignment="1">
      <alignment horizontal="left" vertical="center" wrapText="1" indent="1"/>
    </xf>
    <xf numFmtId="0" fontId="63" fillId="38" borderId="25" xfId="34" applyFont="1" applyFill="1" applyBorder="1" applyAlignment="1">
      <alignment horizontal="left" vertical="center" wrapText="1" indent="1"/>
    </xf>
    <xf numFmtId="0" fontId="50" fillId="26" borderId="29" xfId="44" applyFont="1" applyBorder="1" applyAlignment="1">
      <alignment horizontal="left" vertical="center" wrapText="1" indent="1"/>
    </xf>
    <xf numFmtId="0" fontId="50" fillId="26" borderId="30" xfId="44" applyFont="1" applyBorder="1" applyAlignment="1">
      <alignment horizontal="left" vertical="center" wrapText="1" indent="1"/>
    </xf>
    <xf numFmtId="0" fontId="50" fillId="26" borderId="31" xfId="44" applyFont="1" applyBorder="1" applyAlignment="1">
      <alignment horizontal="left" vertical="center" wrapText="1" indent="1"/>
    </xf>
    <xf numFmtId="0" fontId="50" fillId="26" borderId="23" xfId="44" applyFont="1" applyBorder="1" applyAlignment="1">
      <alignment horizontal="left" vertical="center" indent="1"/>
    </xf>
    <xf numFmtId="0" fontId="50" fillId="26" borderId="24" xfId="44" applyFont="1" applyBorder="1" applyAlignment="1">
      <alignment horizontal="left" vertical="center" indent="1"/>
    </xf>
    <xf numFmtId="0" fontId="50" fillId="26" borderId="25" xfId="44" applyFont="1" applyBorder="1" applyAlignment="1">
      <alignment horizontal="left" vertical="center" indent="1"/>
    </xf>
    <xf numFmtId="0" fontId="44" fillId="38" borderId="16" xfId="86">
      <alignment horizontal="left" vertical="center" wrapText="1" indent="1"/>
      <protection/>
    </xf>
    <xf numFmtId="0" fontId="50" fillId="26" borderId="1" xfId="44" applyFont="1" applyBorder="1" applyAlignment="1">
      <alignment horizontal="left" vertical="center" indent="1"/>
    </xf>
    <xf numFmtId="0" fontId="65" fillId="38" borderId="1" xfId="34" applyFont="1" applyFill="1" applyAlignment="1">
      <alignment horizontal="left" vertical="center" wrapText="1" indent="1"/>
    </xf>
    <xf numFmtId="0" fontId="49" fillId="38" borderId="1" xfId="34" applyFont="1" applyFill="1" applyAlignment="1">
      <alignment horizontal="left" vertical="center" wrapText="1" indent="1"/>
    </xf>
    <xf numFmtId="0" fontId="44" fillId="38" borderId="2" xfId="35" applyFill="1" applyAlignment="1">
      <alignment horizontal="left" vertical="center" wrapText="1" indent="1"/>
    </xf>
    <xf numFmtId="181" fontId="64" fillId="38" borderId="26" xfId="34" applyNumberFormat="1" applyFont="1" applyFill="1" applyBorder="1" applyAlignment="1">
      <alignment horizontal="left" indent="1"/>
    </xf>
    <xf numFmtId="181" fontId="64" fillId="38" borderId="27" xfId="34" applyNumberFormat="1" applyFont="1" applyFill="1" applyBorder="1" applyAlignment="1">
      <alignment horizontal="left" indent="1"/>
    </xf>
    <xf numFmtId="181" fontId="64" fillId="38" borderId="28" xfId="34" applyNumberFormat="1" applyFont="1" applyFill="1" applyBorder="1" applyAlignment="1">
      <alignment horizontal="left" indent="1"/>
    </xf>
    <xf numFmtId="0" fontId="65" fillId="38" borderId="23" xfId="34" applyFont="1" applyFill="1" applyBorder="1" applyAlignment="1">
      <alignment horizontal="left" vertical="top" indent="1"/>
    </xf>
    <xf numFmtId="0" fontId="65" fillId="38" borderId="24" xfId="34" applyFont="1" applyFill="1" applyBorder="1" applyAlignment="1">
      <alignment horizontal="left" vertical="top" indent="1"/>
    </xf>
    <xf numFmtId="0" fontId="65" fillId="38" borderId="25" xfId="34" applyFont="1" applyFill="1" applyBorder="1" applyAlignment="1">
      <alignment horizontal="left" vertical="top" indent="1"/>
    </xf>
    <xf numFmtId="0" fontId="64" fillId="38" borderId="26" xfId="34" applyFont="1" applyFill="1" applyBorder="1" applyAlignment="1">
      <alignment horizontal="left" indent="1"/>
    </xf>
    <xf numFmtId="0" fontId="64" fillId="38" borderId="27" xfId="34" applyFont="1" applyFill="1" applyBorder="1" applyAlignment="1">
      <alignment horizontal="left" indent="1"/>
    </xf>
    <xf numFmtId="0" fontId="64" fillId="38" borderId="28" xfId="34" applyFont="1" applyFill="1" applyBorder="1" applyAlignment="1">
      <alignment horizontal="left" inden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rrecto" xfId="47"/>
    <cellStyle name="cuadro" xfId="48"/>
    <cellStyle name="datos" xfId="49"/>
    <cellStyle name="Encabez. 1" xfId="50"/>
    <cellStyle name="Encabez. 2" xfId="51"/>
    <cellStyle name="Encabezado" xfId="52"/>
    <cellStyle name="Encabezado 3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rada" xfId="61"/>
    <cellStyle name="Euro" xfId="62"/>
    <cellStyle name="Explicación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n del cuadro" xfId="71"/>
    <cellStyle name="fincuadro" xfId="72"/>
    <cellStyle name="fuente" xfId="73"/>
    <cellStyle name="fuente1" xfId="74"/>
    <cellStyle name="Hyperlink" xfId="75"/>
    <cellStyle name="Followed Hyperlink" xfId="76"/>
    <cellStyle name="Incorrecto" xfId="77"/>
    <cellStyle name="Comma" xfId="78"/>
    <cellStyle name="Comma [0]" xfId="79"/>
    <cellStyle name="Currency" xfId="80"/>
    <cellStyle name="Currency [0]" xfId="81"/>
    <cellStyle name="Neutral" xfId="82"/>
    <cellStyle name="Nota" xfId="83"/>
    <cellStyle name="Percent" xfId="84"/>
    <cellStyle name="Salida" xfId="85"/>
    <cellStyle name="titulo" xfId="86"/>
    <cellStyle name="Título" xfId="87"/>
    <cellStyle name="total" xfId="88"/>
    <cellStyle name="totcuadro" xfId="8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workbookViewId="0" topLeftCell="A1">
      <selection activeCell="A1" sqref="A1:E20"/>
    </sheetView>
  </sheetViews>
  <sheetFormatPr defaultColWidth="11.421875" defaultRowHeight="12.75"/>
  <cols>
    <col min="1" max="1" width="51.00390625" style="0" customWidth="1"/>
    <col min="2" max="5" width="14.28125" style="0" customWidth="1"/>
  </cols>
  <sheetData>
    <row r="1" spans="1:52" ht="12">
      <c r="A1" s="62" t="s">
        <v>67</v>
      </c>
      <c r="B1" s="62"/>
      <c r="C1" s="62"/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48" customHeight="1">
      <c r="A2" s="62"/>
      <c r="B2" s="62"/>
      <c r="C2" s="62"/>
      <c r="D2" s="62"/>
      <c r="E2" s="6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2.5" customHeight="1">
      <c r="A3" s="60" t="s">
        <v>36</v>
      </c>
      <c r="B3" s="61" t="s">
        <v>54</v>
      </c>
      <c r="C3" s="61"/>
      <c r="D3" s="61"/>
      <c r="E3" s="61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2.5" customHeight="1">
      <c r="A4" s="60"/>
      <c r="B4" s="18" t="s">
        <v>6</v>
      </c>
      <c r="C4" s="18" t="s">
        <v>43</v>
      </c>
      <c r="D4" s="18" t="s">
        <v>46</v>
      </c>
      <c r="E4" s="18" t="s">
        <v>51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2.5" customHeight="1">
      <c r="A5" s="19" t="s">
        <v>37</v>
      </c>
      <c r="B5" s="58">
        <f>166000870*(1/1000)</f>
        <v>166000.87</v>
      </c>
      <c r="C5" s="58">
        <f>SUM(C6:C8)</f>
        <v>180130.793</v>
      </c>
      <c r="D5" s="58">
        <f>SUM(D6:D8)</f>
        <v>195087.62200000003</v>
      </c>
      <c r="E5" s="58">
        <f>SUM(E6:E8)</f>
        <v>217703.98599999998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2.5" customHeight="1">
      <c r="A6" s="21" t="s">
        <v>3</v>
      </c>
      <c r="B6" s="28">
        <f>18880664*(1/1000)</f>
        <v>18880.664</v>
      </c>
      <c r="C6" s="28">
        <f>19938934/1000</f>
        <v>19938.934</v>
      </c>
      <c r="D6" s="28">
        <v>20095.243000000002</v>
      </c>
      <c r="E6" s="28">
        <f>21382902/1000</f>
        <v>21382.902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2.5" customHeight="1">
      <c r="A7" s="21" t="s">
        <v>4</v>
      </c>
      <c r="B7" s="28">
        <f>124894876*(1/1000)</f>
        <v>124894.876</v>
      </c>
      <c r="C7" s="28">
        <f>137126288/1000</f>
        <v>137126.288</v>
      </c>
      <c r="D7" s="28">
        <v>148578.668</v>
      </c>
      <c r="E7" s="28">
        <f>166398792/1000</f>
        <v>166398.792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2.5" customHeight="1">
      <c r="A8" s="21" t="s">
        <v>5</v>
      </c>
      <c r="B8" s="28">
        <f>22225330*(1/1000)</f>
        <v>22225.33</v>
      </c>
      <c r="C8" s="28">
        <f>23065571/1000</f>
        <v>23065.571</v>
      </c>
      <c r="D8" s="28">
        <v>26413.711</v>
      </c>
      <c r="E8" s="28">
        <f>29922292/1000</f>
        <v>29922.292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2.5" customHeight="1">
      <c r="A9" s="19" t="s">
        <v>38</v>
      </c>
      <c r="B9" s="58">
        <f>94468701.3217788*(1/1000)</f>
        <v>94468.70132177885</v>
      </c>
      <c r="C9" s="58">
        <f>SUM(C10:C12)</f>
        <v>104646.11099999999</v>
      </c>
      <c r="D9" s="58">
        <f>SUM(D10:D12)</f>
        <v>112549.137</v>
      </c>
      <c r="E9" s="58">
        <f>SUM(E10:E12)</f>
        <v>122171.535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2.5" customHeight="1">
      <c r="A10" s="21" t="s">
        <v>3</v>
      </c>
      <c r="B10" s="28">
        <f>17232898.828061*(1/1000)</f>
        <v>17232.89882806102</v>
      </c>
      <c r="C10" s="28">
        <f>18332813/1000</f>
        <v>18332.813</v>
      </c>
      <c r="D10" s="28">
        <v>18245.063000000002</v>
      </c>
      <c r="E10" s="28">
        <f>19836249/1000</f>
        <v>19836.249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2.5" customHeight="1">
      <c r="A11" s="21" t="s">
        <v>4</v>
      </c>
      <c r="B11" s="28">
        <f>59295473.0648209*(1/1000)</f>
        <v>59295.473064820864</v>
      </c>
      <c r="C11" s="28">
        <f>68089935/1000</f>
        <v>68089.935</v>
      </c>
      <c r="D11" s="28">
        <v>73522.844</v>
      </c>
      <c r="E11" s="28">
        <f>79477061/1000</f>
        <v>79477.061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2.5" customHeight="1">
      <c r="A12" s="21" t="s">
        <v>5</v>
      </c>
      <c r="B12" s="28">
        <f>17940329.428897*(1/1000)</f>
        <v>17940.329428896963</v>
      </c>
      <c r="C12" s="28">
        <f>18223363/1000</f>
        <v>18223.363</v>
      </c>
      <c r="D12" s="28">
        <v>20781.23</v>
      </c>
      <c r="E12" s="28">
        <f>22858225/1000</f>
        <v>22858.225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2.5" customHeight="1">
      <c r="A13" s="23" t="s">
        <v>53</v>
      </c>
      <c r="B13" s="59">
        <v>56.90855796224372</v>
      </c>
      <c r="C13" s="59">
        <f>C9*100/C5</f>
        <v>58.09451524481991</v>
      </c>
      <c r="D13" s="59">
        <f>D9*100/D5</f>
        <v>57.6915828109279</v>
      </c>
      <c r="E13" s="59">
        <f>E9*100/E5</f>
        <v>56.11818931050716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22.5" customHeight="1">
      <c r="A14" s="21" t="s">
        <v>3</v>
      </c>
      <c r="B14" s="29">
        <v>91.27273716677031</v>
      </c>
      <c r="C14" s="29">
        <f>C10*100/C6</f>
        <v>91.94480005801712</v>
      </c>
      <c r="D14" s="29">
        <v>90.79294537518157</v>
      </c>
      <c r="E14" s="29">
        <v>92.76687046500984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22.5" customHeight="1">
      <c r="A15" s="21" t="s">
        <v>4</v>
      </c>
      <c r="B15" s="29">
        <v>47.47630564509377</v>
      </c>
      <c r="C15" s="29">
        <f>C11*100/C7</f>
        <v>49.65491007821928</v>
      </c>
      <c r="D15" s="29">
        <v>53.72576229074504</v>
      </c>
      <c r="E15" s="29">
        <v>47.76300359199723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2.5" customHeight="1" thickBot="1">
      <c r="A16" s="26" t="s">
        <v>5</v>
      </c>
      <c r="B16" s="37">
        <v>80.72019371094586</v>
      </c>
      <c r="C16" s="37">
        <f>C12*100/C8</f>
        <v>79.00677160777855</v>
      </c>
      <c r="D16" s="37">
        <v>78.67591948742076</v>
      </c>
      <c r="E16" s="37">
        <v>76.39195887801642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9.5" customHeight="1" thickTop="1">
      <c r="A17" s="63" t="s">
        <v>56</v>
      </c>
      <c r="B17" s="64"/>
      <c r="C17" s="64"/>
      <c r="D17" s="64"/>
      <c r="E17" s="65"/>
      <c r="F17" s="5"/>
      <c r="G17" s="1"/>
      <c r="H17" s="6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9.75" customHeight="1">
      <c r="A18" s="66"/>
      <c r="B18" s="67"/>
      <c r="C18" s="67"/>
      <c r="D18" s="67"/>
      <c r="E18" s="68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75" customHeight="1">
      <c r="A19" s="69" t="s">
        <v>57</v>
      </c>
      <c r="B19" s="69"/>
      <c r="C19" s="70"/>
      <c r="D19" s="70"/>
      <c r="E19" s="7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>
      <c r="A20" s="69"/>
      <c r="B20" s="69"/>
      <c r="C20" s="70"/>
      <c r="D20" s="70"/>
      <c r="E20" s="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2" ht="12.75" customHeight="1"/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</sheetData>
  <sheetProtection/>
  <mergeCells count="5">
    <mergeCell ref="A3:A4"/>
    <mergeCell ref="B3:E3"/>
    <mergeCell ref="A1:E2"/>
    <mergeCell ref="A17:E18"/>
    <mergeCell ref="A19:E20"/>
  </mergeCells>
  <printOptions/>
  <pageMargins left="0.28" right="0.75" top="0.35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E20"/>
    </sheetView>
  </sheetViews>
  <sheetFormatPr defaultColWidth="11.421875" defaultRowHeight="12.75"/>
  <cols>
    <col min="1" max="1" width="55.8515625" style="0" customWidth="1"/>
    <col min="2" max="5" width="17.421875" style="0" customWidth="1"/>
  </cols>
  <sheetData>
    <row r="1" spans="1:16" ht="21.75" customHeight="1">
      <c r="A1" s="62" t="s">
        <v>68</v>
      </c>
      <c r="B1" s="62"/>
      <c r="C1" s="62"/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1.75" customHeight="1">
      <c r="A2" s="62"/>
      <c r="B2" s="62"/>
      <c r="C2" s="62"/>
      <c r="D2" s="62"/>
      <c r="E2" s="62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24.75" customHeight="1">
      <c r="A3" s="60" t="s">
        <v>40</v>
      </c>
      <c r="B3" s="61" t="s">
        <v>58</v>
      </c>
      <c r="C3" s="61"/>
      <c r="D3" s="61"/>
      <c r="E3" s="6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3" ht="40.5" customHeight="1">
      <c r="A4" s="60"/>
      <c r="B4" s="18" t="s">
        <v>55</v>
      </c>
      <c r="C4" s="18" t="s">
        <v>43</v>
      </c>
      <c r="D4" s="18" t="s">
        <v>46</v>
      </c>
      <c r="E4" s="18" t="s">
        <v>51</v>
      </c>
      <c r="F4" s="1"/>
      <c r="G4" s="1"/>
      <c r="H4" s="1"/>
      <c r="I4" s="1"/>
      <c r="J4" s="1"/>
      <c r="K4" s="1"/>
      <c r="L4" s="1"/>
      <c r="M4" s="1"/>
    </row>
    <row r="5" spans="1:13" ht="22.5" customHeight="1">
      <c r="A5" s="19" t="s">
        <v>37</v>
      </c>
      <c r="B5" s="20">
        <v>302799.215</v>
      </c>
      <c r="C5" s="20">
        <f>SUM(C6:C8)</f>
        <v>340472.03200000006</v>
      </c>
      <c r="D5" s="20">
        <f>SUM(D6:D8)</f>
        <v>365970.345</v>
      </c>
      <c r="E5" s="20">
        <f>SUM(E6:E8)</f>
        <v>381261.385</v>
      </c>
      <c r="F5" s="1"/>
      <c r="G5" s="1"/>
      <c r="H5" s="1"/>
      <c r="I5" s="1"/>
      <c r="J5" s="1"/>
      <c r="K5" s="1"/>
      <c r="L5" s="1"/>
      <c r="M5" s="1"/>
    </row>
    <row r="6" spans="1:13" ht="22.5" customHeight="1">
      <c r="A6" s="21" t="s">
        <v>3</v>
      </c>
      <c r="B6" s="22">
        <v>80646.564</v>
      </c>
      <c r="C6" s="22">
        <f>103245062/1000</f>
        <v>103245.062</v>
      </c>
      <c r="D6" s="22">
        <v>116459.605</v>
      </c>
      <c r="E6" s="22">
        <f>108014255/1000</f>
        <v>108014.255</v>
      </c>
      <c r="F6" s="1"/>
      <c r="G6" s="1"/>
      <c r="H6" s="1"/>
      <c r="I6" s="1"/>
      <c r="J6" s="1"/>
      <c r="K6" s="1"/>
      <c r="L6" s="1"/>
      <c r="M6" s="1"/>
    </row>
    <row r="7" spans="1:13" ht="22.5" customHeight="1">
      <c r="A7" s="21" t="s">
        <v>4</v>
      </c>
      <c r="B7" s="22">
        <v>163692.676</v>
      </c>
      <c r="C7" s="22">
        <f>175658912/1000</f>
        <v>175658.912</v>
      </c>
      <c r="D7" s="22">
        <v>189490.017</v>
      </c>
      <c r="E7" s="22">
        <f>209207941/1000</f>
        <v>209207.941</v>
      </c>
      <c r="F7" s="1"/>
      <c r="G7" s="1"/>
      <c r="H7" s="1"/>
      <c r="I7" s="1"/>
      <c r="J7" s="1"/>
      <c r="K7" s="1"/>
      <c r="L7" s="1"/>
      <c r="M7" s="1"/>
    </row>
    <row r="8" spans="1:13" ht="22.5" customHeight="1">
      <c r="A8" s="21" t="s">
        <v>5</v>
      </c>
      <c r="B8" s="22">
        <v>58459.975</v>
      </c>
      <c r="C8" s="22">
        <f>61568058/1000</f>
        <v>61568.058</v>
      </c>
      <c r="D8" s="22">
        <v>60020.723</v>
      </c>
      <c r="E8" s="22">
        <f>64039189/1000</f>
        <v>64039.189</v>
      </c>
      <c r="F8" s="1"/>
      <c r="G8" s="1"/>
      <c r="H8" s="1"/>
      <c r="I8" s="1"/>
      <c r="J8" s="1"/>
      <c r="K8" s="1"/>
      <c r="L8" s="1"/>
      <c r="M8" s="1"/>
    </row>
    <row r="9" spans="1:13" ht="22.5" customHeight="1">
      <c r="A9" s="19" t="s">
        <v>38</v>
      </c>
      <c r="B9" s="20">
        <v>170744.2244704292</v>
      </c>
      <c r="C9" s="20">
        <f>SUM(C10:C12)</f>
        <v>194502.312</v>
      </c>
      <c r="D9" s="20">
        <f>SUM(D10:D12)</f>
        <v>202273.467</v>
      </c>
      <c r="E9" s="20">
        <f>SUM(E10:E12)</f>
        <v>205315.69</v>
      </c>
      <c r="F9" s="1"/>
      <c r="G9" s="1"/>
      <c r="H9" s="1"/>
      <c r="I9" s="1"/>
      <c r="J9" s="1"/>
      <c r="K9" s="1"/>
      <c r="L9" s="1"/>
      <c r="M9" s="1"/>
    </row>
    <row r="10" spans="1:13" ht="22.5" customHeight="1">
      <c r="A10" s="21" t="s">
        <v>3</v>
      </c>
      <c r="B10" s="22">
        <v>52131.879580486966</v>
      </c>
      <c r="C10" s="22">
        <f>67914751/1000</f>
        <v>67914.751</v>
      </c>
      <c r="D10" s="22">
        <v>78218.566</v>
      </c>
      <c r="E10" s="22">
        <f>69208001/1000</f>
        <v>69208.001</v>
      </c>
      <c r="F10" s="1"/>
      <c r="G10" s="1"/>
      <c r="H10" s="1"/>
      <c r="I10" s="1"/>
      <c r="J10" s="1"/>
      <c r="K10" s="1"/>
      <c r="L10" s="1"/>
      <c r="M10" s="1"/>
    </row>
    <row r="11" spans="1:13" ht="22.5" customHeight="1">
      <c r="A11" s="21" t="s">
        <v>4</v>
      </c>
      <c r="B11" s="22">
        <v>80017.62118446232</v>
      </c>
      <c r="C11" s="22">
        <f>85788281/1000</f>
        <v>85788.281</v>
      </c>
      <c r="D11" s="22">
        <v>87397.126</v>
      </c>
      <c r="E11" s="22">
        <f>96075190/1000</f>
        <v>96075.19</v>
      </c>
      <c r="F11" s="1"/>
      <c r="G11" s="1"/>
      <c r="H11" s="1"/>
      <c r="I11" s="1"/>
      <c r="J11" s="1"/>
      <c r="K11" s="1"/>
      <c r="L11" s="1"/>
      <c r="M11" s="1"/>
    </row>
    <row r="12" spans="1:13" ht="22.5" customHeight="1">
      <c r="A12" s="21" t="s">
        <v>5</v>
      </c>
      <c r="B12" s="22">
        <v>38594.72370547993</v>
      </c>
      <c r="C12" s="22">
        <f>40799280/1000</f>
        <v>40799.28</v>
      </c>
      <c r="D12" s="22">
        <v>36657.775</v>
      </c>
      <c r="E12" s="22">
        <f>40032499/1000</f>
        <v>40032.499</v>
      </c>
      <c r="F12" s="1"/>
      <c r="G12" s="1"/>
      <c r="H12" s="1"/>
      <c r="I12" s="1"/>
      <c r="J12" s="1"/>
      <c r="K12" s="1"/>
      <c r="L12" s="1"/>
      <c r="M12" s="1"/>
    </row>
    <row r="13" spans="1:13" ht="22.5" customHeight="1">
      <c r="A13" s="23" t="s">
        <v>39</v>
      </c>
      <c r="B13" s="24">
        <v>56.38859548246491</v>
      </c>
      <c r="C13" s="24">
        <f>C9*100/C5</f>
        <v>57.12725091028915</v>
      </c>
      <c r="D13" s="24">
        <f>D9*100/D5</f>
        <v>55.270452855954765</v>
      </c>
      <c r="E13" s="24">
        <f>E9*100/E5</f>
        <v>53.85168760271906</v>
      </c>
      <c r="F13" s="1"/>
      <c r="G13" s="1"/>
      <c r="H13" s="1"/>
      <c r="I13" s="1"/>
      <c r="J13" s="1"/>
      <c r="K13" s="1"/>
      <c r="L13" s="1"/>
      <c r="M13" s="1"/>
    </row>
    <row r="14" spans="1:13" ht="22.5" customHeight="1">
      <c r="A14" s="21" t="s">
        <v>3</v>
      </c>
      <c r="B14" s="25">
        <v>64.64240631564535</v>
      </c>
      <c r="C14" s="25">
        <f>C10*100/C6</f>
        <v>65.78014452642782</v>
      </c>
      <c r="D14" s="25">
        <v>67.1636882161845</v>
      </c>
      <c r="E14" s="25">
        <v>64.07302536132846</v>
      </c>
      <c r="F14" s="1"/>
      <c r="G14" s="1"/>
      <c r="H14" s="1"/>
      <c r="I14" s="1"/>
      <c r="J14" s="1"/>
      <c r="K14" s="1"/>
      <c r="L14" s="1"/>
      <c r="M14" s="1"/>
    </row>
    <row r="15" spans="1:13" ht="22.5" customHeight="1">
      <c r="A15" s="21" t="s">
        <v>4</v>
      </c>
      <c r="B15" s="25">
        <v>48.882835286083484</v>
      </c>
      <c r="C15" s="25">
        <f>C11*100/C7</f>
        <v>48.83798950092552</v>
      </c>
      <c r="D15" s="25">
        <v>46.12228516502798</v>
      </c>
      <c r="E15" s="25">
        <v>51.04897745897078</v>
      </c>
      <c r="F15" s="1"/>
      <c r="G15" s="1"/>
      <c r="H15" s="1"/>
      <c r="I15" s="1"/>
      <c r="J15" s="1"/>
      <c r="K15" s="1"/>
      <c r="L15" s="1"/>
      <c r="M15" s="1"/>
    </row>
    <row r="16" spans="1:13" ht="22.5" customHeight="1" thickBot="1">
      <c r="A16" s="26" t="s">
        <v>5</v>
      </c>
      <c r="B16" s="27">
        <v>66.01905612426269</v>
      </c>
      <c r="C16" s="27">
        <f>C12*100/C8</f>
        <v>66.26695940287739</v>
      </c>
      <c r="D16" s="27">
        <v>61.07519731143525</v>
      </c>
      <c r="E16" s="27">
        <v>62.51250152465235</v>
      </c>
      <c r="F16" s="1"/>
      <c r="G16" s="1"/>
      <c r="H16" s="1"/>
      <c r="I16" s="1"/>
      <c r="J16" s="1"/>
      <c r="K16" s="1"/>
      <c r="L16" s="1"/>
      <c r="M16" s="1"/>
    </row>
    <row r="17" spans="1:16" ht="21" customHeight="1" thickTop="1">
      <c r="A17" s="79" t="s">
        <v>56</v>
      </c>
      <c r="B17" s="80"/>
      <c r="C17" s="80"/>
      <c r="D17" s="81"/>
      <c r="E17" s="82"/>
      <c r="F17" s="1"/>
      <c r="G17" s="6"/>
      <c r="H17" s="1"/>
      <c r="I17" s="1"/>
      <c r="J17" s="1"/>
      <c r="K17" s="1"/>
      <c r="L17" s="1"/>
      <c r="M17" s="1"/>
      <c r="N17" s="1"/>
      <c r="O17" s="1"/>
      <c r="P17" s="2"/>
    </row>
    <row r="18" spans="1:16" ht="15.75" customHeight="1">
      <c r="A18" s="83"/>
      <c r="B18" s="84"/>
      <c r="C18" s="84"/>
      <c r="D18" s="85"/>
      <c r="E18" s="86"/>
      <c r="F18" s="1"/>
      <c r="G18" s="6"/>
      <c r="H18" s="1"/>
      <c r="I18" s="1"/>
      <c r="J18" s="1"/>
      <c r="K18" s="1"/>
      <c r="L18" s="1"/>
      <c r="M18" s="1"/>
      <c r="N18" s="1"/>
      <c r="O18" s="1"/>
      <c r="P18" s="2"/>
    </row>
    <row r="19" spans="1:16" ht="12.75" customHeight="1">
      <c r="A19" s="71" t="s">
        <v>57</v>
      </c>
      <c r="B19" s="72"/>
      <c r="C19" s="72"/>
      <c r="D19" s="73"/>
      <c r="E19" s="74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 ht="9" customHeight="1">
      <c r="A20" s="75"/>
      <c r="B20" s="76"/>
      <c r="C20" s="76"/>
      <c r="D20" s="77"/>
      <c r="E20" s="7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">
      <c r="A21" s="3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3" spans="1:15" ht="12">
      <c r="A23" s="1"/>
      <c r="B23" s="1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5">
    <mergeCell ref="A19:E20"/>
    <mergeCell ref="A1:E2"/>
    <mergeCell ref="A3:A4"/>
    <mergeCell ref="A17:E18"/>
    <mergeCell ref="B3:E3"/>
  </mergeCells>
  <printOptions/>
  <pageMargins left="0.29" right="0.75" top="0.35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E19"/>
    </sheetView>
  </sheetViews>
  <sheetFormatPr defaultColWidth="11.421875" defaultRowHeight="12.75" customHeight="1"/>
  <cols>
    <col min="1" max="1" width="50.140625" style="0" customWidth="1"/>
    <col min="2" max="3" width="13.140625" style="0" customWidth="1"/>
    <col min="4" max="4" width="12.421875" style="0" customWidth="1"/>
    <col min="5" max="5" width="11.421875" style="0" bestFit="1" customWidth="1"/>
  </cols>
  <sheetData>
    <row r="1" spans="1:9" ht="21" customHeight="1">
      <c r="A1" s="62" t="s">
        <v>69</v>
      </c>
      <c r="B1" s="62"/>
      <c r="C1" s="62"/>
      <c r="D1" s="62"/>
      <c r="E1" s="62"/>
      <c r="F1" s="1"/>
      <c r="G1" s="1"/>
      <c r="H1" s="1"/>
      <c r="I1" s="1"/>
    </row>
    <row r="2" spans="1:9" ht="21" customHeight="1">
      <c r="A2" s="62"/>
      <c r="B2" s="62"/>
      <c r="C2" s="62"/>
      <c r="D2" s="62"/>
      <c r="E2" s="62"/>
      <c r="F2" s="1"/>
      <c r="G2" s="1"/>
      <c r="H2" s="1"/>
      <c r="I2" s="1"/>
    </row>
    <row r="3" spans="1:9" ht="21" customHeight="1">
      <c r="A3" s="62"/>
      <c r="B3" s="62"/>
      <c r="C3" s="62"/>
      <c r="D3" s="62"/>
      <c r="E3" s="62"/>
      <c r="F3" s="1"/>
      <c r="G3" s="1"/>
      <c r="H3" s="1"/>
      <c r="I3" s="1"/>
    </row>
    <row r="4" spans="1:5" ht="24.75" customHeight="1">
      <c r="A4" s="60" t="s">
        <v>0</v>
      </c>
      <c r="B4" s="61" t="s">
        <v>6</v>
      </c>
      <c r="C4" s="61" t="s">
        <v>43</v>
      </c>
      <c r="D4" s="61" t="s">
        <v>46</v>
      </c>
      <c r="E4" s="61" t="s">
        <v>52</v>
      </c>
    </row>
    <row r="5" spans="1:5" ht="24.75" customHeight="1">
      <c r="A5" s="60"/>
      <c r="B5" s="61"/>
      <c r="C5" s="61"/>
      <c r="D5" s="61"/>
      <c r="E5" s="61"/>
    </row>
    <row r="6" spans="1:5" ht="22.5" customHeight="1">
      <c r="A6" s="96" t="s">
        <v>1</v>
      </c>
      <c r="B6" s="97"/>
      <c r="C6" s="97"/>
      <c r="D6" s="97"/>
      <c r="E6" s="98"/>
    </row>
    <row r="7" spans="1:5" ht="22.5" customHeight="1">
      <c r="A7" s="21" t="s">
        <v>7</v>
      </c>
      <c r="B7" s="35">
        <v>82</v>
      </c>
      <c r="C7" s="35">
        <v>82</v>
      </c>
      <c r="D7" s="35">
        <v>81</v>
      </c>
      <c r="E7" s="35">
        <v>80</v>
      </c>
    </row>
    <row r="8" spans="1:5" ht="22.5" customHeight="1">
      <c r="A8" s="21" t="s">
        <v>8</v>
      </c>
      <c r="B8" s="35">
        <v>4040</v>
      </c>
      <c r="C8" s="36">
        <v>4043</v>
      </c>
      <c r="D8" s="35">
        <v>4044</v>
      </c>
      <c r="E8" s="35">
        <v>4050</v>
      </c>
    </row>
    <row r="9" spans="1:5" ht="22.5" customHeight="1">
      <c r="A9" s="21" t="s">
        <v>9</v>
      </c>
      <c r="B9" s="35">
        <v>11449</v>
      </c>
      <c r="C9" s="35">
        <v>11672</v>
      </c>
      <c r="D9" s="35">
        <v>12070</v>
      </c>
      <c r="E9" s="35">
        <v>12571</v>
      </c>
    </row>
    <row r="10" spans="1:5" ht="22.5" customHeight="1">
      <c r="A10" s="19" t="s">
        <v>2</v>
      </c>
      <c r="B10" s="31"/>
      <c r="C10" s="32"/>
      <c r="D10" s="32"/>
      <c r="E10" s="32"/>
    </row>
    <row r="11" spans="1:5" ht="22.5" customHeight="1">
      <c r="A11" s="21" t="s">
        <v>7</v>
      </c>
      <c r="B11" s="35">
        <v>73</v>
      </c>
      <c r="C11" s="36">
        <v>73</v>
      </c>
      <c r="D11" s="35">
        <v>73</v>
      </c>
      <c r="E11" s="35">
        <v>72</v>
      </c>
    </row>
    <row r="12" spans="1:5" ht="22.5" customHeight="1">
      <c r="A12" s="21" t="s">
        <v>8</v>
      </c>
      <c r="B12" s="35">
        <v>775</v>
      </c>
      <c r="C12" s="35">
        <v>780</v>
      </c>
      <c r="D12" s="35">
        <v>780</v>
      </c>
      <c r="E12" s="35">
        <v>781</v>
      </c>
    </row>
    <row r="13" spans="1:5" ht="22.5" customHeight="1">
      <c r="A13" s="21" t="s">
        <v>9</v>
      </c>
      <c r="B13" s="35">
        <v>2703</v>
      </c>
      <c r="C13" s="35">
        <v>2758</v>
      </c>
      <c r="D13" s="35">
        <v>2842</v>
      </c>
      <c r="E13" s="35">
        <v>2904</v>
      </c>
    </row>
    <row r="14" spans="1:5" ht="22.5" customHeight="1">
      <c r="A14" s="93" t="s">
        <v>53</v>
      </c>
      <c r="B14" s="94"/>
      <c r="C14" s="94"/>
      <c r="D14" s="94"/>
      <c r="E14" s="95"/>
    </row>
    <row r="15" spans="1:5" ht="22.5" customHeight="1">
      <c r="A15" s="21" t="s">
        <v>7</v>
      </c>
      <c r="B15" s="25">
        <v>89.29</v>
      </c>
      <c r="C15" s="25">
        <f aca="true" t="shared" si="0" ref="C15:D17">C11*100/C7</f>
        <v>89.02439024390245</v>
      </c>
      <c r="D15" s="25">
        <f t="shared" si="0"/>
        <v>90.12345679012346</v>
      </c>
      <c r="E15" s="25">
        <f>E11*100/E7</f>
        <v>90</v>
      </c>
    </row>
    <row r="16" spans="1:5" ht="22.5" customHeight="1">
      <c r="A16" s="21" t="s">
        <v>8</v>
      </c>
      <c r="B16" s="25">
        <v>19.31704885343968</v>
      </c>
      <c r="C16" s="25">
        <f t="shared" si="0"/>
        <v>19.292604501607716</v>
      </c>
      <c r="D16" s="25">
        <f t="shared" si="0"/>
        <v>19.287833827893174</v>
      </c>
      <c r="E16" s="25">
        <f>E12*100/E8</f>
        <v>19.28395061728395</v>
      </c>
    </row>
    <row r="17" spans="1:5" ht="22.5" customHeight="1" thickBot="1">
      <c r="A17" s="26" t="s">
        <v>9</v>
      </c>
      <c r="B17" s="27">
        <v>23.087635531682086</v>
      </c>
      <c r="C17" s="27">
        <f t="shared" si="0"/>
        <v>23.629198080877313</v>
      </c>
      <c r="D17" s="27">
        <f t="shared" si="0"/>
        <v>23.545981772990885</v>
      </c>
      <c r="E17" s="27">
        <f>E13*100/E9</f>
        <v>23.100787526847505</v>
      </c>
    </row>
    <row r="18" spans="1:6" ht="12.75" customHeight="1" thickTop="1">
      <c r="A18" s="87" t="s">
        <v>59</v>
      </c>
      <c r="B18" s="88"/>
      <c r="C18" s="88"/>
      <c r="D18" s="88"/>
      <c r="E18" s="89"/>
      <c r="F18" s="7"/>
    </row>
    <row r="19" spans="1:6" ht="12.75" customHeight="1">
      <c r="A19" s="90"/>
      <c r="B19" s="91"/>
      <c r="C19" s="91"/>
      <c r="D19" s="91"/>
      <c r="E19" s="92"/>
      <c r="F19" s="7"/>
    </row>
  </sheetData>
  <sheetProtection/>
  <mergeCells count="9">
    <mergeCell ref="A18:E19"/>
    <mergeCell ref="A1:E3"/>
    <mergeCell ref="A4:A5"/>
    <mergeCell ref="B4:B5"/>
    <mergeCell ref="C4:C5"/>
    <mergeCell ref="D4:D5"/>
    <mergeCell ref="E4:E5"/>
    <mergeCell ref="A14:E14"/>
    <mergeCell ref="A6:E6"/>
  </mergeCells>
  <printOptions/>
  <pageMargins left="0.35" right="0.75" top="0.45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H2"/>
    </sheetView>
  </sheetViews>
  <sheetFormatPr defaultColWidth="11.421875" defaultRowHeight="12.75"/>
  <cols>
    <col min="3" max="3" width="12.7109375" style="0" customWidth="1"/>
    <col min="6" max="6" width="15.421875" style="0" bestFit="1" customWidth="1"/>
    <col min="7" max="7" width="13.7109375" style="0" customWidth="1"/>
  </cols>
  <sheetData>
    <row r="1" spans="1:8" ht="27.75" customHeight="1">
      <c r="A1" s="99" t="s">
        <v>70</v>
      </c>
      <c r="B1" s="99"/>
      <c r="C1" s="99"/>
      <c r="D1" s="99"/>
      <c r="E1" s="99"/>
      <c r="F1" s="99"/>
      <c r="G1" s="99"/>
      <c r="H1" s="99"/>
    </row>
    <row r="2" spans="1:8" ht="27.75" customHeight="1">
      <c r="A2" s="99"/>
      <c r="B2" s="99"/>
      <c r="C2" s="99"/>
      <c r="D2" s="99"/>
      <c r="E2" s="99"/>
      <c r="F2" s="99"/>
      <c r="G2" s="99"/>
      <c r="H2" s="99"/>
    </row>
    <row r="3" spans="1:9" ht="24.75" customHeight="1">
      <c r="A3" s="61" t="s">
        <v>10</v>
      </c>
      <c r="B3" s="61" t="s">
        <v>11</v>
      </c>
      <c r="C3" s="61"/>
      <c r="D3" s="61"/>
      <c r="E3" s="61" t="s">
        <v>12</v>
      </c>
      <c r="F3" s="61"/>
      <c r="G3" s="61"/>
      <c r="H3" s="61"/>
      <c r="I3" s="9"/>
    </row>
    <row r="4" spans="1:9" ht="27" customHeight="1">
      <c r="A4" s="61"/>
      <c r="B4" s="61" t="s">
        <v>13</v>
      </c>
      <c r="C4" s="61" t="s">
        <v>14</v>
      </c>
      <c r="D4" s="61" t="s">
        <v>66</v>
      </c>
      <c r="E4" s="61" t="s">
        <v>13</v>
      </c>
      <c r="F4" s="61" t="s">
        <v>14</v>
      </c>
      <c r="G4" s="61" t="s">
        <v>15</v>
      </c>
      <c r="H4" s="61" t="s">
        <v>66</v>
      </c>
      <c r="I4" s="9"/>
    </row>
    <row r="5" spans="1:9" ht="27" customHeight="1">
      <c r="A5" s="61"/>
      <c r="B5" s="61"/>
      <c r="C5" s="61"/>
      <c r="D5" s="61"/>
      <c r="E5" s="61"/>
      <c r="F5" s="61"/>
      <c r="G5" s="61"/>
      <c r="H5" s="61"/>
      <c r="I5" s="9"/>
    </row>
    <row r="6" spans="1:8" ht="27" customHeight="1">
      <c r="A6" s="61"/>
      <c r="B6" s="61"/>
      <c r="C6" s="61"/>
      <c r="D6" s="61"/>
      <c r="E6" s="61"/>
      <c r="F6" s="61"/>
      <c r="G6" s="61"/>
      <c r="H6" s="61"/>
    </row>
    <row r="7" spans="1:9" ht="27" customHeight="1">
      <c r="A7" s="61"/>
      <c r="B7" s="61"/>
      <c r="C7" s="61"/>
      <c r="D7" s="61"/>
      <c r="E7" s="61"/>
      <c r="F7" s="61"/>
      <c r="G7" s="61"/>
      <c r="H7" s="61"/>
      <c r="I7" s="16"/>
    </row>
    <row r="8" spans="1:8" ht="22.5" customHeight="1">
      <c r="A8" s="100">
        <v>2010</v>
      </c>
      <c r="B8" s="100"/>
      <c r="C8" s="100"/>
      <c r="D8" s="100"/>
      <c r="E8" s="100"/>
      <c r="F8" s="100"/>
      <c r="G8" s="100"/>
      <c r="H8" s="100"/>
    </row>
    <row r="9" spans="1:8" ht="22.5" customHeight="1">
      <c r="A9" s="38" t="s">
        <v>16</v>
      </c>
      <c r="B9" s="46">
        <v>8006.1</v>
      </c>
      <c r="C9" s="42">
        <v>4.908029241827461</v>
      </c>
      <c r="D9" s="39">
        <v>7</v>
      </c>
      <c r="E9" s="46">
        <v>11739.7</v>
      </c>
      <c r="F9" s="44">
        <v>4.245449676574537</v>
      </c>
      <c r="G9" s="44">
        <v>6.875605916634194</v>
      </c>
      <c r="H9" s="39">
        <v>7</v>
      </c>
    </row>
    <row r="10" spans="1:8" ht="22.5" customHeight="1">
      <c r="A10" s="38" t="s">
        <v>33</v>
      </c>
      <c r="B10" s="46">
        <v>7892.6</v>
      </c>
      <c r="C10" s="42">
        <v>4.738510196448309</v>
      </c>
      <c r="D10" s="39">
        <v>7</v>
      </c>
      <c r="E10" s="46">
        <v>12081</v>
      </c>
      <c r="F10" s="44">
        <v>4.347829216433435</v>
      </c>
      <c r="G10" s="44">
        <v>7.075495547489092</v>
      </c>
      <c r="H10" s="39">
        <v>7</v>
      </c>
    </row>
    <row r="11" spans="1:8" ht="22.5" customHeight="1">
      <c r="A11" s="38" t="s">
        <v>35</v>
      </c>
      <c r="B11" s="46">
        <v>8071.4</v>
      </c>
      <c r="C11" s="42">
        <v>4.7433566326716505</v>
      </c>
      <c r="D11" s="39">
        <v>8</v>
      </c>
      <c r="E11" s="46">
        <v>11940</v>
      </c>
      <c r="F11" s="44">
        <v>4.041188989553832</v>
      </c>
      <c r="G11" s="44">
        <v>6.992915887510948</v>
      </c>
      <c r="H11" s="39">
        <v>8</v>
      </c>
    </row>
    <row r="12" spans="1:8" ht="22.5" customHeight="1">
      <c r="A12" s="38" t="s">
        <v>41</v>
      </c>
      <c r="B12" s="46">
        <v>8163</v>
      </c>
      <c r="C12" s="42">
        <v>4.648630610119242</v>
      </c>
      <c r="D12" s="39">
        <v>8</v>
      </c>
      <c r="E12" s="46">
        <v>12391.1</v>
      </c>
      <c r="F12" s="44">
        <v>4.016725469678522</v>
      </c>
      <c r="G12" s="44">
        <v>7.058209895853343</v>
      </c>
      <c r="H12" s="39">
        <v>8</v>
      </c>
    </row>
    <row r="13" spans="1:8" ht="22.5" customHeight="1">
      <c r="A13" s="38" t="s">
        <v>42</v>
      </c>
      <c r="B13" s="46">
        <v>8383.1</v>
      </c>
      <c r="C13" s="42">
        <v>4.635467901302151</v>
      </c>
      <c r="D13" s="39">
        <v>8</v>
      </c>
      <c r="E13" s="46">
        <v>13170.8</v>
      </c>
      <c r="F13" s="44">
        <v>4.128377533336113</v>
      </c>
      <c r="G13" s="44">
        <v>6.771539044738964</v>
      </c>
      <c r="H13" s="39">
        <v>8</v>
      </c>
    </row>
    <row r="14" spans="1:8" ht="22.5" customHeight="1">
      <c r="A14" s="38" t="s">
        <v>44</v>
      </c>
      <c r="B14" s="46">
        <v>8422.1</v>
      </c>
      <c r="C14" s="42">
        <v>4.544321446223111</v>
      </c>
      <c r="D14" s="39">
        <v>8</v>
      </c>
      <c r="E14" s="46">
        <v>13167.7</v>
      </c>
      <c r="F14" s="44">
        <v>4.044647287351625</v>
      </c>
      <c r="G14" s="44">
        <v>6.7684028352321075</v>
      </c>
      <c r="H14" s="39">
        <v>8</v>
      </c>
    </row>
    <row r="15" spans="1:8" ht="22.5" customHeight="1">
      <c r="A15" s="38" t="s">
        <v>45</v>
      </c>
      <c r="B15" s="46">
        <v>8594</v>
      </c>
      <c r="C15" s="42">
        <v>4.548666336746333</v>
      </c>
      <c r="D15" s="39">
        <v>8</v>
      </c>
      <c r="E15" s="46">
        <v>12378.3</v>
      </c>
      <c r="F15" s="44">
        <v>3.8197449923764326</v>
      </c>
      <c r="G15" s="44">
        <v>6.364088875200619</v>
      </c>
      <c r="H15" s="39">
        <v>9</v>
      </c>
    </row>
    <row r="16" spans="1:8" ht="22.5" customHeight="1">
      <c r="A16" s="38" t="s">
        <v>47</v>
      </c>
      <c r="B16" s="46">
        <v>9016.3</v>
      </c>
      <c r="C16" s="42">
        <v>4.656085475779194</v>
      </c>
      <c r="D16" s="39">
        <v>8</v>
      </c>
      <c r="E16" s="46">
        <v>12569.9</v>
      </c>
      <c r="F16" s="44">
        <v>3.742037315881071</v>
      </c>
      <c r="G16" s="44">
        <v>6.214309858049746</v>
      </c>
      <c r="H16" s="39">
        <v>9</v>
      </c>
    </row>
    <row r="17" spans="1:8" ht="22.5" customHeight="1">
      <c r="A17" s="38" t="s">
        <v>48</v>
      </c>
      <c r="B17" s="46">
        <v>9318.4</v>
      </c>
      <c r="C17" s="42">
        <v>4.6434980114742</v>
      </c>
      <c r="D17" s="39">
        <v>8</v>
      </c>
      <c r="E17" s="46">
        <v>13504.9</v>
      </c>
      <c r="F17" s="44">
        <v>3.8973324502585016</v>
      </c>
      <c r="G17" s="44">
        <v>6.67655535859283</v>
      </c>
      <c r="H17" s="39">
        <v>8</v>
      </c>
    </row>
    <row r="18" spans="1:8" ht="22.5" customHeight="1">
      <c r="A18" s="38" t="s">
        <v>49</v>
      </c>
      <c r="B18" s="46">
        <v>9440.3</v>
      </c>
      <c r="C18" s="42">
        <v>4.559685546256153</v>
      </c>
      <c r="D18" s="39">
        <v>8</v>
      </c>
      <c r="E18" s="46">
        <v>13991.7</v>
      </c>
      <c r="F18" s="44">
        <v>3.9251446081546124</v>
      </c>
      <c r="G18" s="44">
        <v>6.917219647003924</v>
      </c>
      <c r="H18" s="39">
        <v>8</v>
      </c>
    </row>
    <row r="19" spans="1:8" ht="22.5" customHeight="1" thickBot="1">
      <c r="A19" s="40" t="s">
        <v>50</v>
      </c>
      <c r="B19" s="47">
        <v>9824.4</v>
      </c>
      <c r="C19" s="43">
        <v>4.609051181185478</v>
      </c>
      <c r="D19" s="41">
        <v>8</v>
      </c>
      <c r="E19" s="47">
        <v>14455.9</v>
      </c>
      <c r="F19" s="45">
        <v>3.975006998106524</v>
      </c>
      <c r="G19" s="45">
        <v>7.146710942567667</v>
      </c>
      <c r="H19" s="41">
        <v>8</v>
      </c>
    </row>
    <row r="20" spans="1:8" ht="21" customHeight="1" thickTop="1">
      <c r="A20" s="101" t="s">
        <v>60</v>
      </c>
      <c r="B20" s="102"/>
      <c r="C20" s="102"/>
      <c r="D20" s="102"/>
      <c r="E20" s="102"/>
      <c r="F20" s="102"/>
      <c r="G20" s="102"/>
      <c r="H20" s="102"/>
    </row>
    <row r="21" spans="1:8" ht="21" customHeight="1">
      <c r="A21" s="102"/>
      <c r="B21" s="102"/>
      <c r="C21" s="102"/>
      <c r="D21" s="102"/>
      <c r="E21" s="102"/>
      <c r="F21" s="102"/>
      <c r="G21" s="102"/>
      <c r="H21" s="102"/>
    </row>
    <row r="22" spans="1:6" ht="12">
      <c r="A22" s="10"/>
      <c r="B22" s="10"/>
      <c r="C22" s="10"/>
      <c r="D22" s="10"/>
      <c r="E22" s="10"/>
      <c r="F22" s="10"/>
    </row>
    <row r="23" spans="2:3" ht="12">
      <c r="B23" s="17"/>
      <c r="C23" s="17"/>
    </row>
    <row r="24" spans="3:6" ht="12">
      <c r="C24" s="17"/>
      <c r="F24" s="12"/>
    </row>
    <row r="25" spans="5:8" ht="12">
      <c r="E25" s="17"/>
      <c r="H25" s="12"/>
    </row>
    <row r="26" ht="12">
      <c r="B26" s="17"/>
    </row>
    <row r="27" spans="6:8" ht="12">
      <c r="F27" s="17"/>
      <c r="G27" s="12"/>
      <c r="H27" s="17"/>
    </row>
    <row r="28" ht="12">
      <c r="F28" s="12"/>
    </row>
    <row r="29" spans="5:6" ht="12">
      <c r="E29" s="17"/>
      <c r="F29" s="11"/>
    </row>
    <row r="31" ht="12">
      <c r="J31" s="17"/>
    </row>
  </sheetData>
  <sheetProtection/>
  <mergeCells count="13">
    <mergeCell ref="G4:G7"/>
    <mergeCell ref="H4:H7"/>
    <mergeCell ref="A3:A7"/>
    <mergeCell ref="A1:H2"/>
    <mergeCell ref="B3:D3"/>
    <mergeCell ref="E3:H3"/>
    <mergeCell ref="A8:H8"/>
    <mergeCell ref="A20:H21"/>
    <mergeCell ref="B4:B7"/>
    <mergeCell ref="C4:C7"/>
    <mergeCell ref="D4:D7"/>
    <mergeCell ref="E4:E7"/>
    <mergeCell ref="F4:F7"/>
  </mergeCells>
  <printOptions/>
  <pageMargins left="0.31" right="0.75" top="0.36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L16"/>
    </sheetView>
  </sheetViews>
  <sheetFormatPr defaultColWidth="11.421875" defaultRowHeight="12.75" customHeight="1"/>
  <cols>
    <col min="1" max="1" width="45.8515625" style="0" customWidth="1"/>
    <col min="2" max="12" width="15.140625" style="0" customWidth="1"/>
  </cols>
  <sheetData>
    <row r="1" spans="1:12" ht="34.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31.5" customHeight="1">
      <c r="A2" s="48" t="s">
        <v>61</v>
      </c>
      <c r="B2" s="18" t="s">
        <v>16</v>
      </c>
      <c r="C2" s="18" t="s">
        <v>34</v>
      </c>
      <c r="D2" s="18" t="s">
        <v>35</v>
      </c>
      <c r="E2" s="18" t="s">
        <v>41</v>
      </c>
      <c r="F2" s="18" t="s">
        <v>42</v>
      </c>
      <c r="G2" s="18" t="s">
        <v>44</v>
      </c>
      <c r="H2" s="18" t="s">
        <v>45</v>
      </c>
      <c r="I2" s="18" t="s">
        <v>47</v>
      </c>
      <c r="J2" s="18" t="s">
        <v>48</v>
      </c>
      <c r="K2" s="18" t="s">
        <v>49</v>
      </c>
      <c r="L2" s="18" t="s">
        <v>50</v>
      </c>
    </row>
    <row r="3" spans="1:12" ht="22.5" customHeight="1">
      <c r="A3" s="19" t="s">
        <v>17</v>
      </c>
      <c r="B3" s="20">
        <f>B4+B5+B6+B14</f>
        <v>8006.099999999999</v>
      </c>
      <c r="C3" s="20">
        <f>C4+C5+C6+C14</f>
        <v>7892.5</v>
      </c>
      <c r="D3" s="20">
        <f>D4+D5+D6+D14</f>
        <v>8071.400000000001</v>
      </c>
      <c r="E3" s="20">
        <f>E4+E5+E6+E14</f>
        <v>8163</v>
      </c>
      <c r="F3" s="20">
        <v>8383.1</v>
      </c>
      <c r="G3" s="20">
        <v>8422.1</v>
      </c>
      <c r="H3" s="20">
        <v>8594</v>
      </c>
      <c r="I3" s="20">
        <v>9016.5</v>
      </c>
      <c r="J3" s="20">
        <f>J4+J5+J6+J14</f>
        <v>9318.4</v>
      </c>
      <c r="K3" s="20">
        <v>9440.3</v>
      </c>
      <c r="L3" s="20">
        <v>9824.4</v>
      </c>
    </row>
    <row r="4" spans="1:13" ht="22.5" customHeight="1">
      <c r="A4" s="49" t="s">
        <v>18</v>
      </c>
      <c r="B4" s="22">
        <v>2000.6</v>
      </c>
      <c r="C4" s="22">
        <v>1987.8</v>
      </c>
      <c r="D4" s="22">
        <v>1997.4</v>
      </c>
      <c r="E4" s="22">
        <v>1997.5</v>
      </c>
      <c r="F4" s="22">
        <v>2013.7</v>
      </c>
      <c r="G4" s="22">
        <v>2022.4</v>
      </c>
      <c r="H4" s="22">
        <v>2063.8</v>
      </c>
      <c r="I4" s="22">
        <v>2120.4</v>
      </c>
      <c r="J4" s="22">
        <v>2185.7</v>
      </c>
      <c r="K4" s="22">
        <v>2255.2</v>
      </c>
      <c r="L4" s="22">
        <v>2279.4</v>
      </c>
      <c r="M4" s="15"/>
    </row>
    <row r="5" spans="1:12" ht="22.5" customHeight="1">
      <c r="A5" s="49" t="s">
        <v>19</v>
      </c>
      <c r="B5" s="22">
        <v>3.9</v>
      </c>
      <c r="C5" s="22">
        <v>3.6</v>
      </c>
      <c r="D5" s="22">
        <v>18.4</v>
      </c>
      <c r="E5" s="22">
        <v>3.1</v>
      </c>
      <c r="F5" s="22">
        <v>81.8</v>
      </c>
      <c r="G5" s="22">
        <v>81.7</v>
      </c>
      <c r="H5" s="22">
        <v>61.6</v>
      </c>
      <c r="I5" s="22">
        <v>91.6</v>
      </c>
      <c r="J5" s="22">
        <v>168.6</v>
      </c>
      <c r="K5" s="22">
        <v>116.6</v>
      </c>
      <c r="L5" s="22">
        <v>174.1</v>
      </c>
    </row>
    <row r="6" spans="1:12" ht="22.5" customHeight="1">
      <c r="A6" s="49" t="s">
        <v>29</v>
      </c>
      <c r="B6" s="22">
        <v>6121.7</v>
      </c>
      <c r="C6" s="22">
        <v>6019.8</v>
      </c>
      <c r="D6" s="22">
        <v>6174.5</v>
      </c>
      <c r="E6" s="22">
        <v>6282.3</v>
      </c>
      <c r="F6" s="22">
        <v>6410.3</v>
      </c>
      <c r="G6" s="22">
        <v>6440.7</v>
      </c>
      <c r="H6" s="22">
        <v>6592.5</v>
      </c>
      <c r="I6" s="22">
        <v>6931.8</v>
      </c>
      <c r="J6" s="22">
        <v>7093.4</v>
      </c>
      <c r="K6" s="22">
        <v>7197.3</v>
      </c>
      <c r="L6" s="22">
        <v>7502.4</v>
      </c>
    </row>
    <row r="7" spans="1:13" ht="22.5" customHeight="1">
      <c r="A7" s="50" t="s">
        <v>20</v>
      </c>
      <c r="B7" s="22">
        <v>553.2</v>
      </c>
      <c r="C7" s="22">
        <v>476.5</v>
      </c>
      <c r="D7" s="22">
        <v>532.4</v>
      </c>
      <c r="E7" s="22">
        <v>470.6</v>
      </c>
      <c r="F7" s="22">
        <v>528.3</v>
      </c>
      <c r="G7" s="22">
        <v>540.8</v>
      </c>
      <c r="H7" s="22">
        <v>499</v>
      </c>
      <c r="I7" s="22">
        <v>640.8</v>
      </c>
      <c r="J7" s="22">
        <v>748.9</v>
      </c>
      <c r="K7" s="22">
        <v>614</v>
      </c>
      <c r="L7" s="22">
        <v>689.1</v>
      </c>
      <c r="M7" s="15"/>
    </row>
    <row r="8" spans="1:12" ht="22.5" customHeight="1">
      <c r="A8" s="50" t="s">
        <v>30</v>
      </c>
      <c r="B8" s="22">
        <v>1252.5</v>
      </c>
      <c r="C8" s="22">
        <v>1245.8</v>
      </c>
      <c r="D8" s="22">
        <v>1237.4</v>
      </c>
      <c r="E8" s="22">
        <v>1314</v>
      </c>
      <c r="F8" s="22">
        <v>1364.1</v>
      </c>
      <c r="G8" s="22">
        <v>1287.1</v>
      </c>
      <c r="H8" s="22">
        <v>1419.6</v>
      </c>
      <c r="I8" s="22">
        <v>1489</v>
      </c>
      <c r="J8" s="22">
        <v>1428.5</v>
      </c>
      <c r="K8" s="22">
        <v>1546.2</v>
      </c>
      <c r="L8" s="22">
        <v>1631.6</v>
      </c>
    </row>
    <row r="9" spans="1:12" ht="22.5" customHeight="1">
      <c r="A9" s="50" t="s">
        <v>21</v>
      </c>
      <c r="B9" s="22">
        <v>1976</v>
      </c>
      <c r="C9" s="22">
        <v>1958.3</v>
      </c>
      <c r="D9" s="22">
        <v>2000.4</v>
      </c>
      <c r="E9" s="22">
        <v>2003</v>
      </c>
      <c r="F9" s="22">
        <v>2018</v>
      </c>
      <c r="G9" s="22">
        <v>2048.9</v>
      </c>
      <c r="H9" s="22">
        <v>2085.2</v>
      </c>
      <c r="I9" s="22">
        <v>2122</v>
      </c>
      <c r="J9" s="22">
        <v>2151.6</v>
      </c>
      <c r="K9" s="22">
        <v>2189.8</v>
      </c>
      <c r="L9" s="22">
        <v>2245</v>
      </c>
    </row>
    <row r="10" spans="1:12" ht="22.5" customHeight="1">
      <c r="A10" s="50" t="s">
        <v>22</v>
      </c>
      <c r="B10" s="22">
        <v>155.3</v>
      </c>
      <c r="C10" s="22">
        <v>157</v>
      </c>
      <c r="D10" s="22">
        <v>160.2</v>
      </c>
      <c r="E10" s="22">
        <v>161.9</v>
      </c>
      <c r="F10" s="22">
        <v>163.6</v>
      </c>
      <c r="G10" s="22">
        <v>165.9</v>
      </c>
      <c r="H10" s="22">
        <v>168.9</v>
      </c>
      <c r="I10" s="22">
        <v>171.5</v>
      </c>
      <c r="J10" s="22">
        <v>174.4</v>
      </c>
      <c r="K10" s="22">
        <v>175.4</v>
      </c>
      <c r="L10" s="22">
        <v>180.7</v>
      </c>
    </row>
    <row r="11" spans="1:12" ht="22.5" customHeight="1">
      <c r="A11" s="50" t="s">
        <v>23</v>
      </c>
      <c r="B11" s="22">
        <v>1482.8</v>
      </c>
      <c r="C11" s="22">
        <v>1461.7</v>
      </c>
      <c r="D11" s="22">
        <v>1485.3</v>
      </c>
      <c r="E11" s="22">
        <v>1511.4</v>
      </c>
      <c r="F11" s="22">
        <v>1529.7</v>
      </c>
      <c r="G11" s="22">
        <v>1548.3</v>
      </c>
      <c r="H11" s="22">
        <v>1558</v>
      </c>
      <c r="I11" s="22">
        <v>1577.9</v>
      </c>
      <c r="J11" s="22">
        <v>1609.3</v>
      </c>
      <c r="K11" s="22">
        <v>1636.5</v>
      </c>
      <c r="L11" s="22">
        <v>1687.7</v>
      </c>
    </row>
    <row r="12" spans="1:12" ht="22.5" customHeight="1">
      <c r="A12" s="50" t="s">
        <v>24</v>
      </c>
      <c r="B12" s="22">
        <v>624.4</v>
      </c>
      <c r="C12" s="22">
        <v>603.6</v>
      </c>
      <c r="D12" s="22">
        <v>674.5</v>
      </c>
      <c r="E12" s="22">
        <v>733.7</v>
      </c>
      <c r="F12" s="22">
        <v>715.8</v>
      </c>
      <c r="G12" s="22">
        <v>765.5</v>
      </c>
      <c r="H12" s="22">
        <v>771.2</v>
      </c>
      <c r="I12" s="22">
        <v>835.3</v>
      </c>
      <c r="J12" s="22">
        <v>890.3</v>
      </c>
      <c r="K12" s="22">
        <v>940.9</v>
      </c>
      <c r="L12" s="22">
        <v>972.7</v>
      </c>
    </row>
    <row r="13" spans="1:12" ht="22.5" customHeight="1">
      <c r="A13" s="34" t="s">
        <v>31</v>
      </c>
      <c r="B13" s="22">
        <v>89.5</v>
      </c>
      <c r="C13" s="22">
        <v>90.1</v>
      </c>
      <c r="D13" s="22">
        <v>84.3</v>
      </c>
      <c r="E13" s="22">
        <v>87.7</v>
      </c>
      <c r="F13" s="22">
        <v>90.8</v>
      </c>
      <c r="G13" s="22">
        <v>84.3</v>
      </c>
      <c r="H13" s="22">
        <v>90.7</v>
      </c>
      <c r="I13" s="22">
        <v>95.3</v>
      </c>
      <c r="J13" s="22">
        <v>90.4</v>
      </c>
      <c r="K13" s="22">
        <v>94.4</v>
      </c>
      <c r="L13" s="22">
        <v>95.5</v>
      </c>
    </row>
    <row r="14" spans="1:12" ht="22.5" customHeight="1" thickBot="1">
      <c r="A14" s="51" t="s">
        <v>25</v>
      </c>
      <c r="B14" s="55">
        <v>-120.1</v>
      </c>
      <c r="C14" s="55">
        <v>-118.7</v>
      </c>
      <c r="D14" s="55">
        <v>-118.9</v>
      </c>
      <c r="E14" s="55">
        <v>-119.9</v>
      </c>
      <c r="F14" s="55">
        <v>-122.6</v>
      </c>
      <c r="G14" s="55">
        <v>-122.7</v>
      </c>
      <c r="H14" s="55">
        <v>-123.9</v>
      </c>
      <c r="I14" s="55">
        <v>-127.3</v>
      </c>
      <c r="J14" s="56">
        <v>-129.3</v>
      </c>
      <c r="K14" s="56">
        <v>-128.8</v>
      </c>
      <c r="L14" s="56">
        <v>-131.5</v>
      </c>
    </row>
    <row r="15" spans="1:12" ht="18.75" customHeight="1" thickTop="1">
      <c r="A15" s="104" t="s">
        <v>62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2" ht="18.75" customHeight="1">
      <c r="A16" s="107" t="s">
        <v>63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8:9" ht="12.75" customHeight="1">
      <c r="H17" s="14"/>
      <c r="I17" s="13"/>
    </row>
    <row r="18" spans="8:14" ht="12.75" customHeight="1">
      <c r="H18" s="14"/>
      <c r="N18" s="15"/>
    </row>
    <row r="19" ht="12.75" customHeight="1">
      <c r="H19" s="14"/>
    </row>
    <row r="20" ht="12.75" customHeight="1">
      <c r="H20" s="14"/>
    </row>
    <row r="21" ht="12.75" customHeight="1">
      <c r="H21" s="14"/>
    </row>
    <row r="22" ht="12.75" customHeight="1">
      <c r="H22" s="14"/>
    </row>
    <row r="23" ht="12.75" customHeight="1">
      <c r="H23" s="14"/>
    </row>
    <row r="24" ht="12.75" customHeight="1">
      <c r="H24" s="15"/>
    </row>
  </sheetData>
  <sheetProtection/>
  <mergeCells count="3">
    <mergeCell ref="A1:L1"/>
    <mergeCell ref="A15:L15"/>
    <mergeCell ref="A16:L16"/>
  </mergeCells>
  <printOptions/>
  <pageMargins left="0.31" right="0.75" top="0.27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30" sqref="E30"/>
    </sheetView>
  </sheetViews>
  <sheetFormatPr defaultColWidth="11.421875" defaultRowHeight="12.75" customHeight="1"/>
  <cols>
    <col min="1" max="1" width="48.8515625" style="0" customWidth="1"/>
    <col min="2" max="12" width="12.00390625" style="0" bestFit="1" customWidth="1"/>
  </cols>
  <sheetData>
    <row r="1" spans="1:12" ht="33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3.75" customHeight="1">
      <c r="A2" s="48" t="s">
        <v>64</v>
      </c>
      <c r="B2" s="18" t="s">
        <v>16</v>
      </c>
      <c r="C2" s="18" t="s">
        <v>33</v>
      </c>
      <c r="D2" s="18" t="s">
        <v>35</v>
      </c>
      <c r="E2" s="18" t="s">
        <v>41</v>
      </c>
      <c r="F2" s="18" t="s">
        <v>42</v>
      </c>
      <c r="G2" s="18" t="s">
        <v>44</v>
      </c>
      <c r="H2" s="18" t="s">
        <v>45</v>
      </c>
      <c r="I2" s="18" t="s">
        <v>47</v>
      </c>
      <c r="J2" s="18" t="s">
        <v>48</v>
      </c>
      <c r="K2" s="18" t="s">
        <v>49</v>
      </c>
      <c r="L2" s="18" t="s">
        <v>50</v>
      </c>
    </row>
    <row r="3" spans="1:12" ht="22.5" customHeight="1">
      <c r="A3" s="19" t="s">
        <v>17</v>
      </c>
      <c r="B3" s="58">
        <f>B4+B5+B6</f>
        <v>11739.7</v>
      </c>
      <c r="C3" s="58">
        <f>C4+C5+C6</f>
        <v>12080.9</v>
      </c>
      <c r="D3" s="58">
        <f>D4+D5+D6</f>
        <v>11940</v>
      </c>
      <c r="E3" s="58">
        <f>E4+E5+E6</f>
        <v>12329.099999999999</v>
      </c>
      <c r="F3" s="58">
        <v>13170.8</v>
      </c>
      <c r="G3" s="58">
        <v>13167.7</v>
      </c>
      <c r="H3" s="58">
        <v>12378.3</v>
      </c>
      <c r="I3" s="58">
        <v>12569.9</v>
      </c>
      <c r="J3" s="58">
        <v>13504.9</v>
      </c>
      <c r="K3" s="58">
        <v>13991.7</v>
      </c>
      <c r="L3" s="58">
        <v>14455.9</v>
      </c>
    </row>
    <row r="4" spans="1:12" ht="22.5" customHeight="1">
      <c r="A4" s="49" t="s">
        <v>18</v>
      </c>
      <c r="B4" s="28">
        <v>1523.8</v>
      </c>
      <c r="C4" s="28">
        <v>1792.8</v>
      </c>
      <c r="D4" s="28">
        <v>1727.9</v>
      </c>
      <c r="E4" s="28">
        <v>1893.8</v>
      </c>
      <c r="F4" s="28">
        <v>2478.1</v>
      </c>
      <c r="G4" s="28">
        <v>2103.3</v>
      </c>
      <c r="H4" s="28">
        <v>1409.2</v>
      </c>
      <c r="I4" s="28">
        <v>1437.1</v>
      </c>
      <c r="J4" s="28">
        <v>2038</v>
      </c>
      <c r="K4" s="28">
        <v>2425.5</v>
      </c>
      <c r="L4" s="28">
        <v>2706</v>
      </c>
    </row>
    <row r="5" spans="1:12" ht="22.5" customHeight="1">
      <c r="A5" s="49" t="s">
        <v>19</v>
      </c>
      <c r="B5" s="28">
        <v>9.3</v>
      </c>
      <c r="C5" s="28">
        <v>7.8</v>
      </c>
      <c r="D5" s="28">
        <v>9.6</v>
      </c>
      <c r="E5" s="28">
        <v>8.5</v>
      </c>
      <c r="F5" s="33">
        <v>10.2</v>
      </c>
      <c r="G5" s="28">
        <v>8.5</v>
      </c>
      <c r="H5" s="28">
        <v>13.6</v>
      </c>
      <c r="I5" s="28">
        <v>8.2</v>
      </c>
      <c r="J5" s="28">
        <v>9</v>
      </c>
      <c r="K5" s="28">
        <v>9.1</v>
      </c>
      <c r="L5" s="28">
        <v>9.8</v>
      </c>
    </row>
    <row r="6" spans="1:12" ht="22.5" customHeight="1">
      <c r="A6" s="57" t="s">
        <v>29</v>
      </c>
      <c r="B6" s="28">
        <v>10206.6</v>
      </c>
      <c r="C6" s="28">
        <v>10280.3</v>
      </c>
      <c r="D6" s="28">
        <v>10202.5</v>
      </c>
      <c r="E6" s="28">
        <v>10426.8</v>
      </c>
      <c r="F6" s="28">
        <v>10682.5</v>
      </c>
      <c r="G6" s="28">
        <v>11052.9</v>
      </c>
      <c r="H6" s="28">
        <v>10955.5</v>
      </c>
      <c r="I6" s="28">
        <v>11124.6</v>
      </c>
      <c r="J6" s="28">
        <v>11457.8</v>
      </c>
      <c r="K6" s="28">
        <v>11557.1</v>
      </c>
      <c r="L6" s="28">
        <v>11740.1</v>
      </c>
    </row>
    <row r="7" spans="1:12" ht="22.5" customHeight="1">
      <c r="A7" s="50" t="s">
        <v>26</v>
      </c>
      <c r="B7" s="28">
        <v>2817.3</v>
      </c>
      <c r="C7" s="28">
        <v>2809.9</v>
      </c>
      <c r="D7" s="28">
        <v>2837.1</v>
      </c>
      <c r="E7" s="28">
        <v>2983.2</v>
      </c>
      <c r="F7" s="28">
        <v>3093.3</v>
      </c>
      <c r="G7" s="28">
        <v>3079.9</v>
      </c>
      <c r="H7" s="28">
        <v>3144.8</v>
      </c>
      <c r="I7" s="28">
        <v>3170.4</v>
      </c>
      <c r="J7" s="28">
        <v>3277.9</v>
      </c>
      <c r="K7" s="28">
        <v>3436</v>
      </c>
      <c r="L7" s="28">
        <v>3458.3</v>
      </c>
    </row>
    <row r="8" spans="1:12" ht="22.5" customHeight="1">
      <c r="A8" s="50" t="s">
        <v>27</v>
      </c>
      <c r="B8" s="28">
        <v>2019.8</v>
      </c>
      <c r="C8" s="28">
        <v>2138.7</v>
      </c>
      <c r="D8" s="28">
        <v>2117.6</v>
      </c>
      <c r="E8" s="28">
        <v>2104.3</v>
      </c>
      <c r="F8" s="28">
        <v>2174.5</v>
      </c>
      <c r="G8" s="28">
        <v>2473.1</v>
      </c>
      <c r="H8" s="28">
        <v>2331.8</v>
      </c>
      <c r="I8" s="28">
        <v>2344.8</v>
      </c>
      <c r="J8" s="28">
        <v>2379.9</v>
      </c>
      <c r="K8" s="28">
        <v>2450.1</v>
      </c>
      <c r="L8" s="28">
        <v>2531</v>
      </c>
    </row>
    <row r="9" spans="1:12" ht="22.5" customHeight="1">
      <c r="A9" s="50" t="s">
        <v>28</v>
      </c>
      <c r="B9" s="28">
        <v>5277.1</v>
      </c>
      <c r="C9" s="28">
        <v>5227.6</v>
      </c>
      <c r="D9" s="28">
        <v>5138.2</v>
      </c>
      <c r="E9" s="28">
        <v>5223</v>
      </c>
      <c r="F9" s="28">
        <v>5267.3</v>
      </c>
      <c r="G9" s="28">
        <v>5310.9</v>
      </c>
      <c r="H9" s="28">
        <v>5316.6</v>
      </c>
      <c r="I9" s="28">
        <v>5424.1</v>
      </c>
      <c r="J9" s="28">
        <v>5610</v>
      </c>
      <c r="K9" s="28">
        <v>5475.1</v>
      </c>
      <c r="L9" s="28">
        <v>5561</v>
      </c>
    </row>
    <row r="10" spans="1:12" ht="22.5" customHeight="1">
      <c r="A10" s="50" t="s">
        <v>24</v>
      </c>
      <c r="B10" s="28">
        <v>75.1</v>
      </c>
      <c r="C10" s="28">
        <v>87</v>
      </c>
      <c r="D10" s="28">
        <v>93.8</v>
      </c>
      <c r="E10" s="28">
        <v>101.5</v>
      </c>
      <c r="F10" s="28">
        <v>131.5</v>
      </c>
      <c r="G10" s="28">
        <v>172.1</v>
      </c>
      <c r="H10" s="28">
        <v>147.4</v>
      </c>
      <c r="I10" s="28">
        <v>168.9</v>
      </c>
      <c r="J10" s="28">
        <v>171.6</v>
      </c>
      <c r="K10" s="28">
        <v>176.7</v>
      </c>
      <c r="L10" s="28">
        <v>170.9</v>
      </c>
    </row>
    <row r="11" spans="1:12" ht="22.5" customHeight="1" thickBot="1">
      <c r="A11" s="54" t="s">
        <v>32</v>
      </c>
      <c r="B11" s="52">
        <v>17.3</v>
      </c>
      <c r="C11" s="52">
        <v>17</v>
      </c>
      <c r="D11" s="52">
        <v>15.7</v>
      </c>
      <c r="E11" s="52">
        <v>14.9</v>
      </c>
      <c r="F11" s="52">
        <v>15.6</v>
      </c>
      <c r="G11" s="52">
        <v>16.9</v>
      </c>
      <c r="H11" s="52">
        <v>15</v>
      </c>
      <c r="I11" s="52">
        <v>16.4</v>
      </c>
      <c r="J11" s="53">
        <v>18.5</v>
      </c>
      <c r="K11" s="53">
        <v>19.2</v>
      </c>
      <c r="L11" s="37">
        <v>19</v>
      </c>
    </row>
    <row r="12" spans="1:12" ht="19.5" customHeight="1" thickTop="1">
      <c r="A12" s="110" t="s">
        <v>62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2" ht="19.5" customHeight="1">
      <c r="A13" s="107" t="s">
        <v>65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9"/>
    </row>
    <row r="14" ht="12.75" customHeight="1">
      <c r="A14" s="8"/>
    </row>
  </sheetData>
  <sheetProtection/>
  <mergeCells count="3">
    <mergeCell ref="A1:L1"/>
    <mergeCell ref="A12:L12"/>
    <mergeCell ref="A13:L13"/>
  </mergeCells>
  <printOptions/>
  <pageMargins left="0.38" right="0.75" top="0.42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2010-07-13T20:13:10Z</cp:lastPrinted>
  <dcterms:created xsi:type="dcterms:W3CDTF">2009-08-19T18:16:19Z</dcterms:created>
  <dcterms:modified xsi:type="dcterms:W3CDTF">2011-03-23T14:57:43Z</dcterms:modified>
  <cp:category/>
  <cp:version/>
  <cp:contentType/>
  <cp:contentStatus/>
</cp:coreProperties>
</file>